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Volumetrics data\"/>
    </mc:Choice>
  </mc:AlternateContent>
  <xr:revisionPtr revIDLastSave="0" documentId="13_ncr:1_{B301EF5D-FD25-4791-A690-7B36B6BB8633}" xr6:coauthVersionLast="47" xr6:coauthVersionMax="47" xr10:uidLastSave="{00000000-0000-0000-0000-000000000000}"/>
  <bookViews>
    <workbookView xWindow="-108" yWindow="-108" windowWidth="23256" windowHeight="12456" activeTab="3" xr2:uid="{A8272C08-FA48-4550-8FF6-14A62F6F7A87}"/>
  </bookViews>
  <sheets>
    <sheet name="ACR SP2-20" sheetId="1" r:id="rId1"/>
    <sheet name="ACR PMB-20" sheetId="3" r:id="rId2"/>
    <sheet name="ACR REF-20" sheetId="4" r:id="rId3"/>
    <sheet name="ACR SP2-50" sheetId="6" r:id="rId4"/>
    <sheet name="ACR PMB-50" sheetId="7" r:id="rId5"/>
    <sheet name="Dati aggregati x miscela" sheetId="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4" i="8" l="1"/>
  <c r="O54" i="8"/>
  <c r="P54" i="8"/>
  <c r="Q54" i="8"/>
  <c r="R54" i="8"/>
  <c r="R53" i="8"/>
  <c r="Q53" i="8"/>
  <c r="P53" i="8"/>
  <c r="O53" i="8"/>
  <c r="N53" i="8"/>
  <c r="R59" i="8"/>
  <c r="Q59" i="8"/>
  <c r="P59" i="8"/>
  <c r="O59" i="8"/>
  <c r="N59" i="8"/>
  <c r="R58" i="8"/>
  <c r="Q58" i="8"/>
  <c r="P58" i="8"/>
  <c r="O58" i="8"/>
  <c r="N58" i="8"/>
  <c r="H38" i="6" l="1"/>
  <c r="F44" i="8" s="1"/>
  <c r="H37" i="6"/>
  <c r="G44" i="8"/>
  <c r="E44" i="8"/>
  <c r="D44" i="8"/>
  <c r="C44" i="8"/>
  <c r="C42" i="8"/>
  <c r="D42" i="8"/>
  <c r="E42" i="8"/>
  <c r="F42" i="8"/>
  <c r="G42" i="8"/>
  <c r="G41" i="8"/>
  <c r="F41" i="8"/>
  <c r="E41" i="8"/>
  <c r="D41" i="8"/>
  <c r="C41" i="8"/>
  <c r="N38" i="6" l="1"/>
  <c r="N37" i="6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M37" i="6"/>
  <c r="L37" i="6"/>
  <c r="K37" i="6"/>
  <c r="J37" i="6"/>
  <c r="J38" i="6"/>
  <c r="I38" i="6"/>
  <c r="I37" i="6"/>
  <c r="K36" i="6"/>
  <c r="K34" i="6"/>
  <c r="K35" i="6"/>
  <c r="K45" i="1" l="1"/>
  <c r="J45" i="1"/>
  <c r="I45" i="1"/>
  <c r="H45" i="1"/>
  <c r="N86" i="1"/>
  <c r="N85" i="1"/>
  <c r="M86" i="1"/>
  <c r="M85" i="1"/>
  <c r="L86" i="1"/>
  <c r="L85" i="1"/>
  <c r="K86" i="1"/>
  <c r="K85" i="1"/>
  <c r="J88" i="1"/>
  <c r="J87" i="1"/>
  <c r="J86" i="1"/>
  <c r="J85" i="1"/>
  <c r="I86" i="1"/>
  <c r="I85" i="1"/>
  <c r="H86" i="1"/>
  <c r="H85" i="1"/>
  <c r="K84" i="1"/>
  <c r="K83" i="1"/>
  <c r="K82" i="1"/>
  <c r="K81" i="1"/>
  <c r="K80" i="1"/>
  <c r="K79" i="1"/>
  <c r="K78" i="1"/>
  <c r="K77" i="1"/>
  <c r="K76" i="1"/>
  <c r="K75" i="1"/>
  <c r="K74" i="1"/>
  <c r="K73" i="1"/>
  <c r="N72" i="1"/>
  <c r="M72" i="1"/>
  <c r="L72" i="1"/>
  <c r="K72" i="1"/>
  <c r="J89" i="1" l="1"/>
  <c r="J90" i="1" s="1"/>
  <c r="J91" i="1" l="1"/>
  <c r="K38" i="6" l="1"/>
  <c r="J40" i="6"/>
  <c r="J39" i="6"/>
  <c r="K33" i="6"/>
  <c r="J41" i="6" l="1"/>
  <c r="J43" i="6" s="1"/>
  <c r="N30" i="4"/>
  <c r="N29" i="4"/>
  <c r="M30" i="4"/>
  <c r="M29" i="4"/>
  <c r="L30" i="4"/>
  <c r="L29" i="4"/>
  <c r="K30" i="4"/>
  <c r="K29" i="4"/>
  <c r="J29" i="4"/>
  <c r="J35" i="4"/>
  <c r="J34" i="4"/>
  <c r="J33" i="4"/>
  <c r="J32" i="4"/>
  <c r="J31" i="4"/>
  <c r="J30" i="4"/>
  <c r="I30" i="4"/>
  <c r="I29" i="4"/>
  <c r="H30" i="4"/>
  <c r="H29" i="4"/>
  <c r="K27" i="4"/>
  <c r="K28" i="4"/>
  <c r="J42" i="6" l="1"/>
  <c r="N32" i="3"/>
  <c r="N31" i="3"/>
  <c r="M32" i="3"/>
  <c r="M31" i="3"/>
  <c r="K32" i="3"/>
  <c r="K31" i="3"/>
  <c r="L32" i="3"/>
  <c r="L31" i="3"/>
  <c r="J37" i="3"/>
  <c r="J36" i="3"/>
  <c r="J35" i="3"/>
  <c r="J34" i="3"/>
  <c r="J33" i="3"/>
  <c r="J32" i="3"/>
  <c r="J31" i="3"/>
  <c r="I32" i="3"/>
  <c r="I31" i="3"/>
  <c r="H32" i="3"/>
  <c r="H31" i="3"/>
  <c r="K29" i="3"/>
  <c r="K30" i="3"/>
  <c r="J39" i="1" l="1"/>
  <c r="I39" i="1"/>
  <c r="H39" i="1"/>
  <c r="J38" i="1"/>
  <c r="I38" i="1"/>
  <c r="H38" i="1"/>
  <c r="K26" i="4"/>
  <c r="K32" i="6" l="1"/>
  <c r="K27" i="3" l="1"/>
  <c r="K28" i="3"/>
  <c r="J41" i="1" l="1"/>
  <c r="J40" i="1"/>
  <c r="J42" i="1" l="1"/>
  <c r="J43" i="1" s="1"/>
  <c r="J44" i="1" l="1"/>
  <c r="K30" i="1" l="1"/>
  <c r="K31" i="1"/>
  <c r="K32" i="1"/>
  <c r="K33" i="1"/>
  <c r="K34" i="1"/>
  <c r="K35" i="1"/>
  <c r="K36" i="1"/>
  <c r="K37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11" i="1"/>
  <c r="N28" i="7"/>
  <c r="M28" i="7"/>
  <c r="L28" i="7"/>
  <c r="N27" i="7"/>
  <c r="M27" i="7"/>
  <c r="L27" i="7"/>
  <c r="N26" i="7"/>
  <c r="M26" i="7"/>
  <c r="L26" i="7"/>
  <c r="N25" i="7"/>
  <c r="M25" i="7"/>
  <c r="L25" i="7"/>
  <c r="N24" i="7"/>
  <c r="M24" i="7"/>
  <c r="L24" i="7"/>
  <c r="N23" i="7"/>
  <c r="M23" i="7"/>
  <c r="L23" i="7"/>
  <c r="N22" i="7"/>
  <c r="M22" i="7"/>
  <c r="L22" i="7"/>
  <c r="N21" i="7"/>
  <c r="M21" i="7"/>
  <c r="L21" i="7"/>
  <c r="N20" i="7"/>
  <c r="M20" i="7"/>
  <c r="L20" i="7"/>
  <c r="N19" i="7"/>
  <c r="M19" i="7"/>
  <c r="L19" i="7"/>
  <c r="N18" i="7"/>
  <c r="M18" i="7"/>
  <c r="L18" i="7"/>
  <c r="N17" i="7"/>
  <c r="M17" i="7"/>
  <c r="L17" i="7"/>
  <c r="N16" i="7"/>
  <c r="M16" i="7"/>
  <c r="L16" i="7"/>
  <c r="N15" i="7"/>
  <c r="M15" i="7"/>
  <c r="L15" i="7"/>
  <c r="N14" i="7"/>
  <c r="M14" i="7"/>
  <c r="L14" i="7"/>
  <c r="N13" i="7"/>
  <c r="M13" i="7"/>
  <c r="L13" i="7"/>
  <c r="N12" i="7"/>
  <c r="M12" i="7"/>
  <c r="L12" i="7"/>
  <c r="N11" i="7"/>
  <c r="M11" i="7"/>
  <c r="L11" i="7"/>
  <c r="M29" i="7" l="1"/>
  <c r="I8" i="8" s="1"/>
  <c r="L29" i="7"/>
  <c r="H8" i="8" s="1"/>
  <c r="N29" i="7"/>
  <c r="J8" i="8" s="1"/>
  <c r="L30" i="7"/>
  <c r="M30" i="7"/>
  <c r="N30" i="7"/>
  <c r="K38" i="1"/>
  <c r="K39" i="1"/>
  <c r="N25" i="4"/>
  <c r="M25" i="4"/>
  <c r="L25" i="4"/>
  <c r="N24" i="4"/>
  <c r="M24" i="4"/>
  <c r="L24" i="4"/>
  <c r="N23" i="4"/>
  <c r="M23" i="4"/>
  <c r="L23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J6" i="8" l="1"/>
  <c r="H6" i="8"/>
  <c r="I6" i="8"/>
  <c r="N26" i="3" l="1"/>
  <c r="M26" i="3"/>
  <c r="L26" i="3"/>
  <c r="N25" i="3"/>
  <c r="M25" i="3"/>
  <c r="L25" i="3"/>
  <c r="N24" i="3"/>
  <c r="M24" i="3"/>
  <c r="L24" i="3"/>
  <c r="N23" i="3"/>
  <c r="M23" i="3"/>
  <c r="L23" i="3"/>
  <c r="N22" i="3"/>
  <c r="M22" i="3"/>
  <c r="L22" i="3"/>
  <c r="N21" i="3"/>
  <c r="M21" i="3"/>
  <c r="L21" i="3"/>
  <c r="N20" i="3"/>
  <c r="M20" i="3"/>
  <c r="L20" i="3"/>
  <c r="N19" i="3"/>
  <c r="M19" i="3"/>
  <c r="L19" i="3"/>
  <c r="N18" i="3"/>
  <c r="M18" i="3"/>
  <c r="L18" i="3"/>
  <c r="N17" i="3"/>
  <c r="M17" i="3"/>
  <c r="L17" i="3"/>
  <c r="N16" i="3"/>
  <c r="M16" i="3"/>
  <c r="L16" i="3"/>
  <c r="N15" i="3"/>
  <c r="M15" i="3"/>
  <c r="L15" i="3"/>
  <c r="N14" i="3"/>
  <c r="M14" i="3"/>
  <c r="L14" i="3"/>
  <c r="N13" i="3"/>
  <c r="M13" i="3"/>
  <c r="L13" i="3"/>
  <c r="N12" i="3"/>
  <c r="M12" i="3"/>
  <c r="L12" i="3"/>
  <c r="N11" i="3"/>
  <c r="M11" i="3"/>
  <c r="L11" i="3"/>
  <c r="H5" i="8" l="1"/>
  <c r="I5" i="8"/>
  <c r="J5" i="8"/>
  <c r="N31" i="6" l="1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3" i="6"/>
  <c r="M23" i="6"/>
  <c r="L23" i="6"/>
  <c r="N22" i="6"/>
  <c r="M22" i="6"/>
  <c r="L22" i="6"/>
  <c r="N21" i="6"/>
  <c r="M21" i="6"/>
  <c r="L21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25" i="1"/>
  <c r="M25" i="1"/>
  <c r="L25" i="1"/>
  <c r="N24" i="1"/>
  <c r="M24" i="1"/>
  <c r="L24" i="1"/>
  <c r="N23" i="1"/>
  <c r="M23" i="1"/>
  <c r="L23" i="1"/>
  <c r="N22" i="1"/>
  <c r="M22" i="1"/>
  <c r="L22" i="1"/>
  <c r="N21" i="1"/>
  <c r="M21" i="1"/>
  <c r="L21" i="1"/>
  <c r="N20" i="1"/>
  <c r="M20" i="1"/>
  <c r="L20" i="1"/>
  <c r="N19" i="1"/>
  <c r="M19" i="1"/>
  <c r="L19" i="1"/>
  <c r="N18" i="1"/>
  <c r="M18" i="1"/>
  <c r="L18" i="1"/>
  <c r="N17" i="1"/>
  <c r="M17" i="1"/>
  <c r="L17" i="1"/>
  <c r="N16" i="1"/>
  <c r="M16" i="1"/>
  <c r="L16" i="1"/>
  <c r="N15" i="1"/>
  <c r="M15" i="1"/>
  <c r="L15" i="1"/>
  <c r="N14" i="1"/>
  <c r="M14" i="1"/>
  <c r="L14" i="1"/>
  <c r="N13" i="1"/>
  <c r="M13" i="1"/>
  <c r="L13" i="1"/>
  <c r="N12" i="1"/>
  <c r="M12" i="1"/>
  <c r="L12" i="1"/>
  <c r="N11" i="1"/>
  <c r="M11" i="1"/>
  <c r="L11" i="1"/>
  <c r="F7" i="8"/>
  <c r="E7" i="8"/>
  <c r="K31" i="6"/>
  <c r="G7" i="8"/>
  <c r="K30" i="6"/>
  <c r="F4" i="8"/>
  <c r="E4" i="8"/>
  <c r="D4" i="8"/>
  <c r="F8" i="8"/>
  <c r="D8" i="8"/>
  <c r="D7" i="8"/>
  <c r="G6" i="8"/>
  <c r="F6" i="8"/>
  <c r="E6" i="8"/>
  <c r="D6" i="8"/>
  <c r="J32" i="7"/>
  <c r="J33" i="7" s="1"/>
  <c r="J35" i="7" s="1"/>
  <c r="J31" i="7"/>
  <c r="J30" i="7"/>
  <c r="J29" i="7"/>
  <c r="I30" i="7"/>
  <c r="I29" i="7"/>
  <c r="E8" i="8" s="1"/>
  <c r="H30" i="7"/>
  <c r="H29" i="7"/>
  <c r="M38" i="6" l="1"/>
  <c r="I7" i="8"/>
  <c r="H7" i="8"/>
  <c r="L38" i="6"/>
  <c r="M39" i="1"/>
  <c r="M45" i="1"/>
  <c r="M38" i="1"/>
  <c r="L45" i="1"/>
  <c r="L38" i="1"/>
  <c r="L39" i="1"/>
  <c r="N45" i="1"/>
  <c r="J4" i="8" s="1"/>
  <c r="N38" i="1"/>
  <c r="N39" i="1"/>
  <c r="H4" i="8"/>
  <c r="I4" i="8"/>
  <c r="J34" i="7"/>
  <c r="K29" i="6"/>
  <c r="K28" i="6"/>
  <c r="K27" i="6"/>
  <c r="K26" i="6"/>
  <c r="G5" i="8"/>
  <c r="F5" i="8"/>
  <c r="E5" i="8"/>
  <c r="D5" i="8"/>
  <c r="K26" i="3"/>
  <c r="D8" i="7"/>
  <c r="K29" i="7" l="1"/>
  <c r="G8" i="8" s="1"/>
  <c r="K30" i="7"/>
  <c r="D8" i="6" l="1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12" i="4"/>
  <c r="D8" i="4"/>
  <c r="K11" i="4" l="1"/>
  <c r="D8" i="1"/>
  <c r="D8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G4" i="8" l="1"/>
  <c r="J7" i="8" l="1"/>
</calcChain>
</file>

<file path=xl/sharedStrings.xml><?xml version="1.0" encoding="utf-8"?>
<sst xmlns="http://schemas.openxmlformats.org/spreadsheetml/2006/main" count="739" uniqueCount="169">
  <si>
    <t>A1</t>
  </si>
  <si>
    <t>A2</t>
  </si>
  <si>
    <t>A6</t>
  </si>
  <si>
    <t>A7</t>
  </si>
  <si>
    <t>A8</t>
  </si>
  <si>
    <t>Provino</t>
  </si>
  <si>
    <t>Data comp.</t>
  </si>
  <si>
    <t>n°giri</t>
  </si>
  <si>
    <r>
      <t>v</t>
    </r>
    <r>
      <rPr>
        <b/>
        <vertAlign val="subscript"/>
        <sz val="11"/>
        <color theme="1"/>
        <rFont val="Aptos Narrow"/>
        <family val="2"/>
        <scheme val="minor"/>
      </rPr>
      <t>geo</t>
    </r>
    <r>
      <rPr>
        <b/>
        <sz val="11"/>
        <color theme="1"/>
        <rFont val="Aptos Narrow"/>
        <family val="2"/>
        <scheme val="minor"/>
      </rPr>
      <t xml:space="preserve"> [%]</t>
    </r>
  </si>
  <si>
    <r>
      <t>v</t>
    </r>
    <r>
      <rPr>
        <b/>
        <vertAlign val="subscript"/>
        <sz val="11"/>
        <color theme="1"/>
        <rFont val="Aptos Narrow"/>
        <family val="2"/>
        <scheme val="minor"/>
      </rPr>
      <t>SSD</t>
    </r>
    <r>
      <rPr>
        <b/>
        <sz val="11"/>
        <color theme="1"/>
        <rFont val="Aptos Narrow"/>
        <family val="2"/>
        <scheme val="minor"/>
      </rPr>
      <t xml:space="preserve"> [%]</t>
    </r>
  </si>
  <si>
    <t>Δv [%]</t>
  </si>
  <si>
    <t>m [g]</t>
  </si>
  <si>
    <r>
      <t>T</t>
    </r>
    <r>
      <rPr>
        <b/>
        <vertAlign val="subscript"/>
        <sz val="11"/>
        <color theme="1"/>
        <rFont val="Aptos Narrow"/>
        <family val="2"/>
        <scheme val="minor"/>
      </rPr>
      <t>exit</t>
    </r>
    <r>
      <rPr>
        <b/>
        <sz val="11"/>
        <color theme="1"/>
        <rFont val="Aptos Narrow"/>
        <family val="2"/>
        <scheme val="minor"/>
      </rPr>
      <t xml:space="preserve"> [°C]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</si>
  <si>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min, real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</si>
  <si>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h</t>
    </r>
    <r>
      <rPr>
        <b/>
        <vertAlign val="subscript"/>
        <sz val="11"/>
        <color theme="1"/>
        <rFont val="Aptos Narrow"/>
        <family val="2"/>
        <scheme val="minor"/>
      </rPr>
      <t>min, gir</t>
    </r>
    <r>
      <rPr>
        <b/>
        <sz val="11"/>
        <color theme="1"/>
        <rFont val="Aptos Narrow"/>
        <family val="2"/>
        <scheme val="minor"/>
      </rPr>
      <t xml:space="preserve"> [mm]</t>
    </r>
  </si>
  <si>
    <r>
      <t>T</t>
    </r>
    <r>
      <rPr>
        <vertAlign val="subscript"/>
        <sz val="11"/>
        <color theme="1"/>
        <rFont val="Aptos Narrow"/>
        <family val="2"/>
        <scheme val="minor"/>
      </rPr>
      <t>exit</t>
    </r>
    <r>
      <rPr>
        <sz val="11"/>
        <color theme="1"/>
        <rFont val="Aptos Narrow"/>
        <family val="2"/>
        <scheme val="minor"/>
      </rPr>
      <t xml:space="preserve"> : temperatura al cuore, in corrispondenza della quale la fustella è stata estratta dal forno</t>
    </r>
  </si>
  <si>
    <t>A9</t>
  </si>
  <si>
    <t>A10</t>
  </si>
  <si>
    <t>A11</t>
  </si>
  <si>
    <t>A12</t>
  </si>
  <si>
    <t>A13</t>
  </si>
  <si>
    <t>A14</t>
  </si>
  <si>
    <t>A15</t>
  </si>
  <si>
    <t>A16</t>
  </si>
  <si>
    <t>ACR SP2_20</t>
  </si>
  <si>
    <t>ACR PMB_20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</si>
  <si>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</si>
  <si>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</si>
  <si>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</si>
  <si>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</si>
  <si>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</si>
  <si>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</si>
  <si>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</si>
  <si>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</si>
  <si>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</si>
  <si>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</si>
  <si>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</si>
  <si>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</si>
  <si>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</si>
  <si>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</si>
  <si>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</si>
  <si>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D</t>
  </si>
  <si>
    <t xml:space="preserve"> [mm]</t>
  </si>
  <si>
    <t>h</t>
  </si>
  <si>
    <r>
      <t>ρ</t>
    </r>
    <r>
      <rPr>
        <b/>
        <vertAlign val="subscript"/>
        <sz val="11"/>
        <color theme="1"/>
        <rFont val="Aptos Narrow"/>
        <family val="2"/>
      </rPr>
      <t>M</t>
    </r>
    <r>
      <rPr>
        <b/>
        <sz val="11"/>
        <color theme="1"/>
        <rFont val="Aptos Narrow"/>
        <family val="2"/>
      </rPr>
      <t xml:space="preserve"> </t>
    </r>
  </si>
  <si>
    <r>
      <t>[Mg/m</t>
    </r>
    <r>
      <rPr>
        <b/>
        <vertAlign val="superscript"/>
        <sz val="11"/>
        <color theme="1"/>
        <rFont val="Aptos Narrow"/>
        <family val="2"/>
        <scheme val="minor"/>
      </rPr>
      <t>3</t>
    </r>
    <r>
      <rPr>
        <b/>
        <sz val="11"/>
        <color theme="1"/>
        <rFont val="Aptos Narrow"/>
        <family val="2"/>
        <scheme val="minor"/>
      </rPr>
      <t xml:space="preserve">] </t>
    </r>
  </si>
  <si>
    <r>
      <t>v</t>
    </r>
    <r>
      <rPr>
        <b/>
        <vertAlign val="subscript"/>
        <sz val="11"/>
        <color theme="1"/>
        <rFont val="Aptos Narrow"/>
        <family val="2"/>
      </rPr>
      <t>g</t>
    </r>
  </si>
  <si>
    <t>[%]</t>
  </si>
  <si>
    <t>M</t>
  </si>
  <si>
    <t>[g]</t>
  </si>
  <si>
    <t>ACR REF - 20</t>
  </si>
  <si>
    <t>E1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</si>
  <si>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</si>
  <si>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</si>
  <si>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</si>
  <si>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</si>
  <si>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</si>
  <si>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</si>
  <si>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</si>
  <si>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</si>
  <si>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</si>
  <si>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</si>
  <si>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</si>
  <si>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</si>
  <si>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</si>
  <si>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E2</t>
  </si>
  <si>
    <t>ACR SP2_50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</si>
  <si>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</si>
  <si>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</si>
  <si>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</si>
  <si>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</si>
  <si>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</si>
  <si>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</si>
  <si>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</si>
  <si>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</si>
  <si>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</si>
  <si>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</si>
  <si>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</si>
  <si>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</si>
  <si>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</si>
  <si>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</si>
  <si>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</si>
  <si>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ACR PMB_50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</si>
  <si>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</si>
  <si>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</si>
  <si>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</si>
  <si>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</si>
  <si>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</si>
  <si>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</si>
  <si>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</si>
  <si>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</si>
  <si>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</si>
  <si>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</si>
  <si>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</si>
  <si>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</si>
  <si>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</si>
  <si>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</si>
  <si>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</si>
  <si>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r>
      <t>Media</t>
    </r>
    <r>
      <rPr>
        <b/>
        <vertAlign val="subscript"/>
        <sz val="11"/>
        <color theme="1"/>
        <rFont val="Aptos Narrow"/>
        <family val="2"/>
        <scheme val="minor"/>
      </rPr>
      <t>60mm</t>
    </r>
  </si>
  <si>
    <t>Dev. Std</t>
  </si>
  <si>
    <t xml:space="preserve">Media </t>
  </si>
  <si>
    <t>Q1 [%]</t>
  </si>
  <si>
    <t>Q3 [%]</t>
  </si>
  <si>
    <t>IQR [%]</t>
  </si>
  <si>
    <t>UPPER_T [%]</t>
  </si>
  <si>
    <t>LOWER_T [%]</t>
  </si>
  <si>
    <t>-</t>
  </si>
  <si>
    <t>Texit : temperatura al cuore, in corrispondenza della quale la fustella è stata estratta dal forno</t>
  </si>
  <si>
    <t>B16</t>
  </si>
  <si>
    <t>C16</t>
  </si>
  <si>
    <t>C18</t>
  </si>
  <si>
    <t>C19</t>
  </si>
  <si>
    <t>C20</t>
  </si>
  <si>
    <t>D16</t>
  </si>
  <si>
    <t>D18</t>
  </si>
  <si>
    <t>D19</t>
  </si>
  <si>
    <t>C21</t>
  </si>
  <si>
    <t>C22</t>
  </si>
  <si>
    <t>C1 [%]</t>
  </si>
  <si>
    <t>k [-]</t>
  </si>
  <si>
    <t>CDI [-]</t>
  </si>
  <si>
    <t>A4</t>
  </si>
  <si>
    <t>A5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</si>
  <si>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</si>
  <si>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</si>
  <si>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</si>
  <si>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</si>
  <si>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</si>
  <si>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</si>
  <si>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</si>
  <si>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</si>
  <si>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</si>
  <si>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</si>
  <si>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</si>
  <si>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</si>
  <si>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B17</t>
  </si>
  <si>
    <t>B18</t>
  </si>
  <si>
    <t>C23</t>
  </si>
  <si>
    <t>E16</t>
  </si>
  <si>
    <t>B19</t>
  </si>
  <si>
    <t>B20</t>
  </si>
  <si>
    <t>E17</t>
  </si>
  <si>
    <t>E18</t>
  </si>
  <si>
    <t>C24</t>
  </si>
  <si>
    <t>mix</t>
  </si>
  <si>
    <t>sp2-20</t>
  </si>
  <si>
    <t>pmb-20</t>
  </si>
  <si>
    <t>ref-20</t>
  </si>
  <si>
    <t>sp2-50</t>
  </si>
  <si>
    <t>pmb-50</t>
  </si>
  <si>
    <t>cdi,avg</t>
  </si>
  <si>
    <t>cdi,dev std</t>
  </si>
  <si>
    <t>Sp_20</t>
  </si>
  <si>
    <t>PmB_20</t>
  </si>
  <si>
    <t>Ref_20</t>
  </si>
  <si>
    <t>Sp_50</t>
  </si>
  <si>
    <t>PmB_50</t>
  </si>
  <si>
    <t>Mix</t>
  </si>
  <si>
    <t>C25</t>
  </si>
  <si>
    <t>C26</t>
  </si>
  <si>
    <t>C27</t>
  </si>
  <si>
    <r>
      <t>v</t>
    </r>
    <r>
      <rPr>
        <b/>
        <vertAlign val="subscript"/>
        <sz val="11"/>
        <color theme="1"/>
        <rFont val="Times New Roman"/>
        <family val="1"/>
      </rPr>
      <t>geo</t>
    </r>
    <r>
      <rPr>
        <b/>
        <sz val="11"/>
        <color theme="1"/>
        <rFont val="Times New Roman"/>
        <family val="1"/>
      </rPr>
      <t xml:space="preserve"> [%]</t>
    </r>
  </si>
  <si>
    <r>
      <t>v</t>
    </r>
    <r>
      <rPr>
        <b/>
        <vertAlign val="subscript"/>
        <sz val="11"/>
        <color theme="1"/>
        <rFont val="Times New Roman"/>
        <family val="1"/>
      </rPr>
      <t>ssd</t>
    </r>
    <r>
      <rPr>
        <b/>
        <sz val="11"/>
        <color theme="1"/>
        <rFont val="Times New Roman"/>
        <family val="1"/>
      </rPr>
      <t xml:space="preserve"> [%]</t>
    </r>
  </si>
  <si>
    <r>
      <t>N</t>
    </r>
    <r>
      <rPr>
        <b/>
        <vertAlign val="subscript"/>
        <sz val="11"/>
        <color theme="1"/>
        <rFont val="Times New Roman"/>
        <family val="1"/>
      </rPr>
      <t>60, avg</t>
    </r>
  </si>
  <si>
    <r>
      <t>C</t>
    </r>
    <r>
      <rPr>
        <b/>
        <vertAlign val="subscript"/>
        <sz val="11"/>
        <color theme="1"/>
        <rFont val="Times New Roman"/>
        <family val="1"/>
      </rPr>
      <t>1</t>
    </r>
    <r>
      <rPr>
        <b/>
        <sz val="11"/>
        <color theme="1"/>
        <rFont val="Times New Roman"/>
        <family val="1"/>
      </rPr>
      <t xml:space="preserve"> [%]</t>
    </r>
  </si>
  <si>
    <t>PR</t>
  </si>
  <si>
    <t>Media</t>
  </si>
  <si>
    <t>Dev Std</t>
  </si>
  <si>
    <t>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</si>
</sst>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b/>
      <sz val="11"/>
      <color theme="1"/>
      <name val="Aptos Narrow"/>
      <family val="2"/>
    </font>
    <font>
      <sz val="8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</font>
    <font>
      <b/>
      <vertAlign val="superscript"/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Aptos Narrow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07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0" xfId="0" applyNumberFormat="1"/>
    <xf numFmtId="14" fontId="0" fillId="0" borderId="1" xfId="0" applyNumberForma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165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5" borderId="5" xfId="0" applyFont="1" applyFill="1" applyBorder="1"/>
    <xf numFmtId="0" fontId="9" fillId="7" borderId="5" xfId="1" applyFont="1" applyFill="1" applyBorder="1" applyAlignment="1">
      <alignment horizontal="center" vertical="center"/>
    </xf>
    <xf numFmtId="2" fontId="10" fillId="8" borderId="12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2" fontId="0" fillId="8" borderId="12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2" fontId="0" fillId="8" borderId="3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164" fontId="1" fillId="4" borderId="7" xfId="0" applyNumberFormat="1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2" borderId="18" xfId="0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left" vertical="center"/>
    </xf>
    <xf numFmtId="164" fontId="0" fillId="0" borderId="19" xfId="0" applyNumberFormat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center" vertical="center"/>
    </xf>
    <xf numFmtId="2" fontId="10" fillId="8" borderId="25" xfId="0" applyNumberFormat="1" applyFont="1" applyFill="1" applyBorder="1" applyAlignment="1">
      <alignment horizontal="center" vertical="center"/>
    </xf>
    <xf numFmtId="2" fontId="10" fillId="8" borderId="26" xfId="0" applyNumberFormat="1" applyFont="1" applyFill="1" applyBorder="1" applyAlignment="1">
      <alignment horizontal="center" vertical="center"/>
    </xf>
    <xf numFmtId="2" fontId="10" fillId="8" borderId="21" xfId="0" applyNumberFormat="1" applyFont="1" applyFill="1" applyBorder="1" applyAlignment="1">
      <alignment horizontal="center" vertical="center"/>
    </xf>
    <xf numFmtId="2" fontId="10" fillId="8" borderId="27" xfId="0" applyNumberFormat="1" applyFont="1" applyFill="1" applyBorder="1" applyAlignment="1">
      <alignment horizontal="center" vertical="center"/>
    </xf>
    <xf numFmtId="0" fontId="1" fillId="4" borderId="28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1" fontId="13" fillId="0" borderId="31" xfId="0" applyNumberFormat="1" applyFont="1" applyBorder="1" applyAlignment="1">
      <alignment horizontal="center" vertical="center"/>
    </xf>
    <xf numFmtId="2" fontId="13" fillId="0" borderId="31" xfId="0" applyNumberFormat="1" applyFont="1" applyBorder="1" applyAlignment="1">
      <alignment horizontal="center" vertical="center"/>
    </xf>
    <xf numFmtId="2" fontId="11" fillId="0" borderId="31" xfId="0" applyNumberFormat="1" applyFont="1" applyBorder="1" applyAlignment="1">
      <alignment horizontal="center" vertical="center"/>
    </xf>
    <xf numFmtId="1" fontId="0" fillId="0" borderId="0" xfId="0" applyNumberFormat="1"/>
    <xf numFmtId="0" fontId="11" fillId="3" borderId="33" xfId="0" applyFont="1" applyFill="1" applyBorder="1" applyAlignment="1">
      <alignment horizontal="center" vertical="center"/>
    </xf>
    <xf numFmtId="1" fontId="13" fillId="3" borderId="33" xfId="0" applyNumberFormat="1" applyFont="1" applyFill="1" applyBorder="1" applyAlignment="1">
      <alignment horizontal="center" vertical="center"/>
    </xf>
    <xf numFmtId="2" fontId="13" fillId="3" borderId="33" xfId="0" applyNumberFormat="1" applyFont="1" applyFill="1" applyBorder="1" applyAlignment="1">
      <alignment horizontal="center" vertical="center"/>
    </xf>
    <xf numFmtId="2" fontId="11" fillId="3" borderId="33" xfId="0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2" fontId="13" fillId="3" borderId="0" xfId="0" applyNumberFormat="1" applyFont="1" applyFill="1" applyAlignment="1">
      <alignment horizontal="center" vertical="center"/>
    </xf>
    <xf numFmtId="2" fontId="11" fillId="3" borderId="0" xfId="0" applyNumberFormat="1" applyFont="1" applyFill="1" applyAlignment="1">
      <alignment horizontal="center" vertical="center"/>
    </xf>
    <xf numFmtId="2" fontId="13" fillId="0" borderId="33" xfId="0" applyNumberFormat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2">
    <cellStyle name="Normale" xfId="0" builtinId="0"/>
    <cellStyle name="Normale 2" xfId="1" xr:uid="{C6324A45-2DF2-484F-A9A0-ED8C1AA2F682}"/>
  </cellStyles>
  <dxfs count="2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PERCENTUALE</a:t>
            </a:r>
            <a:r>
              <a:rPr lang="it-IT" baseline="0"/>
              <a:t> DI VUOTI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SP2-20'!$I$10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'ACR SP2-20'!$B$11:$B$37</c:f>
              <c:strCache>
                <c:ptCount val="27"/>
                <c:pt idx="0">
                  <c:v>A1</c:v>
                </c:pt>
                <c:pt idx="1">
                  <c:v>A2</c:v>
                </c:pt>
                <c:pt idx="2">
                  <c:v>A4</c:v>
                </c:pt>
                <c:pt idx="3">
                  <c:v>A5</c:v>
                </c:pt>
                <c:pt idx="4">
                  <c:v>A6</c:v>
                </c:pt>
                <c:pt idx="5">
                  <c:v>A7</c:v>
                </c:pt>
                <c:pt idx="6">
                  <c:v>A8</c:v>
                </c:pt>
                <c:pt idx="7">
                  <c:v>A9</c:v>
                </c:pt>
                <c:pt idx="8">
                  <c:v>A10</c:v>
                </c:pt>
                <c:pt idx="9">
                  <c:v>A11</c:v>
                </c:pt>
                <c:pt idx="10">
                  <c:v>A12</c:v>
                </c:pt>
                <c:pt idx="11">
                  <c:v>A13</c:v>
                </c:pt>
                <c:pt idx="12">
                  <c:v>A14</c:v>
                </c:pt>
                <c:pt idx="13">
                  <c:v>A15</c:v>
                </c:pt>
                <c:pt idx="14">
                  <c:v>A16</c:v>
                </c:pt>
                <c:pt idx="15">
                  <c:v>A18</c:v>
                </c:pt>
                <c:pt idx="16">
                  <c:v>A19</c:v>
                </c:pt>
                <c:pt idx="17">
                  <c:v>A20</c:v>
                </c:pt>
                <c:pt idx="18">
                  <c:v>A21</c:v>
                </c:pt>
                <c:pt idx="19">
                  <c:v>A22</c:v>
                </c:pt>
                <c:pt idx="20">
                  <c:v>A23</c:v>
                </c:pt>
                <c:pt idx="21">
                  <c:v>A24</c:v>
                </c:pt>
                <c:pt idx="22">
                  <c:v>A25</c:v>
                </c:pt>
                <c:pt idx="23">
                  <c:v>A26</c:v>
                </c:pt>
                <c:pt idx="24">
                  <c:v>A27</c:v>
                </c:pt>
                <c:pt idx="25">
                  <c:v>A28</c:v>
                </c:pt>
                <c:pt idx="26">
                  <c:v>A29</c:v>
                </c:pt>
              </c:strCache>
            </c:strRef>
          </c:cat>
          <c:val>
            <c:numRef>
              <c:f>'ACR SP2-20'!$I$11:$I$37</c:f>
              <c:numCache>
                <c:formatCode>0.00</c:formatCode>
                <c:ptCount val="27"/>
                <c:pt idx="0">
                  <c:v>7.0000000000000506</c:v>
                </c:pt>
                <c:pt idx="1">
                  <c:v>7.0523992889746872</c:v>
                </c:pt>
                <c:pt idx="2">
                  <c:v>8.0215133991932355</c:v>
                </c:pt>
                <c:pt idx="3">
                  <c:v>7.9028212042290598</c:v>
                </c:pt>
                <c:pt idx="4">
                  <c:v>8.845778509230751</c:v>
                </c:pt>
                <c:pt idx="5">
                  <c:v>9.102784445867762</c:v>
                </c:pt>
                <c:pt idx="6">
                  <c:v>7.8168788143270103</c:v>
                </c:pt>
                <c:pt idx="7">
                  <c:v>7.6158940397351156</c:v>
                </c:pt>
                <c:pt idx="8">
                  <c:v>7.4889624185176746</c:v>
                </c:pt>
                <c:pt idx="9">
                  <c:v>8.4186925976205256</c:v>
                </c:pt>
                <c:pt idx="10">
                  <c:v>7.0523992889746872</c:v>
                </c:pt>
                <c:pt idx="11">
                  <c:v>7.13</c:v>
                </c:pt>
                <c:pt idx="12">
                  <c:v>7.05</c:v>
                </c:pt>
                <c:pt idx="13">
                  <c:v>7.05</c:v>
                </c:pt>
                <c:pt idx="14">
                  <c:v>7.07</c:v>
                </c:pt>
                <c:pt idx="15">
                  <c:v>6.99</c:v>
                </c:pt>
                <c:pt idx="16">
                  <c:v>7.03</c:v>
                </c:pt>
                <c:pt idx="17">
                  <c:v>7.0412598353899352</c:v>
                </c:pt>
                <c:pt idx="18">
                  <c:v>6.42</c:v>
                </c:pt>
                <c:pt idx="19">
                  <c:v>6.9</c:v>
                </c:pt>
                <c:pt idx="20">
                  <c:v>6.92</c:v>
                </c:pt>
                <c:pt idx="21">
                  <c:v>7.03</c:v>
                </c:pt>
                <c:pt idx="22">
                  <c:v>6.99</c:v>
                </c:pt>
                <c:pt idx="23">
                  <c:v>6.96</c:v>
                </c:pt>
                <c:pt idx="24">
                  <c:v>6.95</c:v>
                </c:pt>
                <c:pt idx="25">
                  <c:v>7.03</c:v>
                </c:pt>
                <c:pt idx="2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4-4F7A-9A0C-C50A38E21C17}"/>
            </c:ext>
          </c:extLst>
        </c:ser>
        <c:ser>
          <c:idx val="1"/>
          <c:order val="1"/>
          <c:tx>
            <c:strRef>
              <c:f>'ACR SP2-20'!$J$10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'ACR SP2-20'!$B$11:$B$37</c:f>
              <c:strCache>
                <c:ptCount val="27"/>
                <c:pt idx="0">
                  <c:v>A1</c:v>
                </c:pt>
                <c:pt idx="1">
                  <c:v>A2</c:v>
                </c:pt>
                <c:pt idx="2">
                  <c:v>A4</c:v>
                </c:pt>
                <c:pt idx="3">
                  <c:v>A5</c:v>
                </c:pt>
                <c:pt idx="4">
                  <c:v>A6</c:v>
                </c:pt>
                <c:pt idx="5">
                  <c:v>A7</c:v>
                </c:pt>
                <c:pt idx="6">
                  <c:v>A8</c:v>
                </c:pt>
                <c:pt idx="7">
                  <c:v>A9</c:v>
                </c:pt>
                <c:pt idx="8">
                  <c:v>A10</c:v>
                </c:pt>
                <c:pt idx="9">
                  <c:v>A11</c:v>
                </c:pt>
                <c:pt idx="10">
                  <c:v>A12</c:v>
                </c:pt>
                <c:pt idx="11">
                  <c:v>A13</c:v>
                </c:pt>
                <c:pt idx="12">
                  <c:v>A14</c:v>
                </c:pt>
                <c:pt idx="13">
                  <c:v>A15</c:v>
                </c:pt>
                <c:pt idx="14">
                  <c:v>A16</c:v>
                </c:pt>
                <c:pt idx="15">
                  <c:v>A18</c:v>
                </c:pt>
                <c:pt idx="16">
                  <c:v>A19</c:v>
                </c:pt>
                <c:pt idx="17">
                  <c:v>A20</c:v>
                </c:pt>
                <c:pt idx="18">
                  <c:v>A21</c:v>
                </c:pt>
                <c:pt idx="19">
                  <c:v>A22</c:v>
                </c:pt>
                <c:pt idx="20">
                  <c:v>A23</c:v>
                </c:pt>
                <c:pt idx="21">
                  <c:v>A24</c:v>
                </c:pt>
                <c:pt idx="22">
                  <c:v>A25</c:v>
                </c:pt>
                <c:pt idx="23">
                  <c:v>A26</c:v>
                </c:pt>
                <c:pt idx="24">
                  <c:v>A27</c:v>
                </c:pt>
                <c:pt idx="25">
                  <c:v>A28</c:v>
                </c:pt>
                <c:pt idx="26">
                  <c:v>A29</c:v>
                </c:pt>
              </c:strCache>
            </c:strRef>
          </c:cat>
          <c:val>
            <c:numRef>
              <c:f>'ACR SP2-20'!$J$11:$J$37</c:f>
              <c:numCache>
                <c:formatCode>0.00</c:formatCode>
                <c:ptCount val="27"/>
                <c:pt idx="0">
                  <c:v>4.3001578781487027</c:v>
                </c:pt>
                <c:pt idx="1">
                  <c:v>4.3043289972793497</c:v>
                </c:pt>
                <c:pt idx="2">
                  <c:v>4.2252366933421932</c:v>
                </c:pt>
                <c:pt idx="3">
                  <c:v>4.7321276101889742</c:v>
                </c:pt>
                <c:pt idx="4">
                  <c:v>5.4691742595777466</c:v>
                </c:pt>
                <c:pt idx="5">
                  <c:v>4.8977788566163971</c:v>
                </c:pt>
                <c:pt idx="6">
                  <c:v>4.9365847602088735</c:v>
                </c:pt>
                <c:pt idx="7">
                  <c:v>4.0736626577881125</c:v>
                </c:pt>
                <c:pt idx="8">
                  <c:v>4.4282191814136844</c:v>
                </c:pt>
                <c:pt idx="9">
                  <c:v>4.0932668646016186</c:v>
                </c:pt>
                <c:pt idx="10">
                  <c:v>3.0972998254901074</c:v>
                </c:pt>
                <c:pt idx="11">
                  <c:v>3.55</c:v>
                </c:pt>
                <c:pt idx="12">
                  <c:v>3.61</c:v>
                </c:pt>
                <c:pt idx="13">
                  <c:v>3.67</c:v>
                </c:pt>
                <c:pt idx="14">
                  <c:v>3.98</c:v>
                </c:pt>
                <c:pt idx="15">
                  <c:v>3.71</c:v>
                </c:pt>
                <c:pt idx="16">
                  <c:v>3.45</c:v>
                </c:pt>
                <c:pt idx="17">
                  <c:v>3.0203597867592968</c:v>
                </c:pt>
                <c:pt idx="18">
                  <c:v>3.41</c:v>
                </c:pt>
                <c:pt idx="19">
                  <c:v>3.76</c:v>
                </c:pt>
                <c:pt idx="20">
                  <c:v>3.14</c:v>
                </c:pt>
                <c:pt idx="21">
                  <c:v>3.81</c:v>
                </c:pt>
                <c:pt idx="22">
                  <c:v>4.1100000000000003</c:v>
                </c:pt>
                <c:pt idx="23">
                  <c:v>3.45</c:v>
                </c:pt>
                <c:pt idx="24">
                  <c:v>3.49</c:v>
                </c:pt>
                <c:pt idx="25">
                  <c:v>3.39</c:v>
                </c:pt>
                <c:pt idx="26">
                  <c:v>3.99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F4-4F7A-9A0C-C50A38E21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3977887"/>
        <c:axId val="1353981247"/>
      </c:barChart>
      <c:lineChart>
        <c:grouping val="standard"/>
        <c:varyColors val="0"/>
        <c:ser>
          <c:idx val="2"/>
          <c:order val="2"/>
          <c:tx>
            <c:strRef>
              <c:f>'ACR SP2-20'!$K$10</c:f>
              <c:strCache>
                <c:ptCount val="1"/>
                <c:pt idx="0">
                  <c:v>Δv [%]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'ACR SP2-20'!$B$11:$B$25</c:f>
              <c:strCache>
                <c:ptCount val="15"/>
                <c:pt idx="0">
                  <c:v>A1</c:v>
                </c:pt>
                <c:pt idx="1">
                  <c:v>A2</c:v>
                </c:pt>
                <c:pt idx="2">
                  <c:v>A4</c:v>
                </c:pt>
                <c:pt idx="3">
                  <c:v>A5</c:v>
                </c:pt>
                <c:pt idx="4">
                  <c:v>A6</c:v>
                </c:pt>
                <c:pt idx="5">
                  <c:v>A7</c:v>
                </c:pt>
                <c:pt idx="6">
                  <c:v>A8</c:v>
                </c:pt>
                <c:pt idx="7">
                  <c:v>A9</c:v>
                </c:pt>
                <c:pt idx="8">
                  <c:v>A10</c:v>
                </c:pt>
                <c:pt idx="9">
                  <c:v>A11</c:v>
                </c:pt>
                <c:pt idx="10">
                  <c:v>A12</c:v>
                </c:pt>
                <c:pt idx="11">
                  <c:v>A13</c:v>
                </c:pt>
                <c:pt idx="12">
                  <c:v>A14</c:v>
                </c:pt>
                <c:pt idx="13">
                  <c:v>A15</c:v>
                </c:pt>
                <c:pt idx="14">
                  <c:v>A16</c:v>
                </c:pt>
              </c:strCache>
            </c:strRef>
          </c:cat>
          <c:val>
            <c:numRef>
              <c:f>'ACR SP2-20'!$K$11:$K$37</c:f>
              <c:numCache>
                <c:formatCode>0.00</c:formatCode>
                <c:ptCount val="27"/>
                <c:pt idx="0">
                  <c:v>2.699842121851348</c:v>
                </c:pt>
                <c:pt idx="1">
                  <c:v>2.7480702916953375</c:v>
                </c:pt>
                <c:pt idx="2">
                  <c:v>3.7962767058510423</c:v>
                </c:pt>
                <c:pt idx="3">
                  <c:v>3.1706935940400856</c:v>
                </c:pt>
                <c:pt idx="4">
                  <c:v>3.3766042496530044</c:v>
                </c:pt>
                <c:pt idx="5">
                  <c:v>4.2050055892513649</c:v>
                </c:pt>
                <c:pt idx="6">
                  <c:v>2.8802940541181368</c:v>
                </c:pt>
                <c:pt idx="7">
                  <c:v>3.542231381947003</c:v>
                </c:pt>
                <c:pt idx="8">
                  <c:v>3.0607432371039902</c:v>
                </c:pt>
                <c:pt idx="9">
                  <c:v>4.325425733018907</c:v>
                </c:pt>
                <c:pt idx="10">
                  <c:v>3.9550994634845797</c:v>
                </c:pt>
                <c:pt idx="11">
                  <c:v>3.58</c:v>
                </c:pt>
                <c:pt idx="12">
                  <c:v>3.44</c:v>
                </c:pt>
                <c:pt idx="13">
                  <c:v>3.38</c:v>
                </c:pt>
                <c:pt idx="14">
                  <c:v>3.0900000000000003</c:v>
                </c:pt>
                <c:pt idx="15">
                  <c:v>3.2800000000000002</c:v>
                </c:pt>
                <c:pt idx="16">
                  <c:v>3.58</c:v>
                </c:pt>
                <c:pt idx="17">
                  <c:v>4.0209000486306383</c:v>
                </c:pt>
                <c:pt idx="18">
                  <c:v>3.01</c:v>
                </c:pt>
                <c:pt idx="19">
                  <c:v>3.1400000000000006</c:v>
                </c:pt>
                <c:pt idx="20">
                  <c:v>3.78</c:v>
                </c:pt>
                <c:pt idx="21">
                  <c:v>3.22</c:v>
                </c:pt>
                <c:pt idx="22">
                  <c:v>2.88</c:v>
                </c:pt>
                <c:pt idx="23">
                  <c:v>3.51</c:v>
                </c:pt>
                <c:pt idx="24">
                  <c:v>3.46</c:v>
                </c:pt>
                <c:pt idx="25">
                  <c:v>3.64</c:v>
                </c:pt>
                <c:pt idx="26">
                  <c:v>3.01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F4-4F7A-9A0C-C50A38E21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77887"/>
        <c:axId val="1353981247"/>
      </c:lineChart>
      <c:catAx>
        <c:axId val="1353977887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81247"/>
        <c:crosses val="autoZero"/>
        <c:auto val="0"/>
        <c:lblAlgn val="ctr"/>
        <c:lblOffset val="100"/>
        <c:noMultiLvlLbl val="0"/>
      </c:catAx>
      <c:valAx>
        <c:axId val="135398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7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</a:t>
            </a:r>
            <a:r>
              <a:rPr lang="it-IT" baseline="-25000"/>
              <a:t>giri</a:t>
            </a:r>
            <a:r>
              <a:rPr lang="it-IT"/>
              <a:t> vs </a:t>
            </a:r>
            <a:r>
              <a:rPr lang="el-GR"/>
              <a:t>Δ</a:t>
            </a:r>
            <a:r>
              <a:rPr lang="it-IT"/>
              <a:t>v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'ACR REF-20'!$H$11:$H$28</c:f>
              <c:numCache>
                <c:formatCode>General</c:formatCode>
                <c:ptCount val="18"/>
                <c:pt idx="0">
                  <c:v>247</c:v>
                </c:pt>
                <c:pt idx="1">
                  <c:v>224</c:v>
                </c:pt>
                <c:pt idx="2">
                  <c:v>208</c:v>
                </c:pt>
                <c:pt idx="3">
                  <c:v>267</c:v>
                </c:pt>
                <c:pt idx="4">
                  <c:v>249</c:v>
                </c:pt>
                <c:pt idx="5">
                  <c:v>171</c:v>
                </c:pt>
                <c:pt idx="6">
                  <c:v>231</c:v>
                </c:pt>
                <c:pt idx="7">
                  <c:v>213</c:v>
                </c:pt>
                <c:pt idx="8">
                  <c:v>284</c:v>
                </c:pt>
                <c:pt idx="9">
                  <c:v>210</c:v>
                </c:pt>
                <c:pt idx="10">
                  <c:v>320</c:v>
                </c:pt>
                <c:pt idx="11">
                  <c:v>250</c:v>
                </c:pt>
                <c:pt idx="12">
                  <c:v>375</c:v>
                </c:pt>
                <c:pt idx="13">
                  <c:v>340</c:v>
                </c:pt>
                <c:pt idx="14">
                  <c:v>271</c:v>
                </c:pt>
                <c:pt idx="15">
                  <c:v>356</c:v>
                </c:pt>
                <c:pt idx="16">
                  <c:v>400</c:v>
                </c:pt>
                <c:pt idx="17">
                  <c:v>370</c:v>
                </c:pt>
              </c:numCache>
            </c:numRef>
          </c:xVal>
          <c:yVal>
            <c:numRef>
              <c:f>'ACR REF-20'!$K$11:$K$28</c:f>
              <c:numCache>
                <c:formatCode>0.00</c:formatCode>
                <c:ptCount val="18"/>
                <c:pt idx="0">
                  <c:v>3.6984546778069842</c:v>
                </c:pt>
                <c:pt idx="1">
                  <c:v>3.2830027694789377</c:v>
                </c:pt>
                <c:pt idx="2">
                  <c:v>3.3130401929254982</c:v>
                </c:pt>
                <c:pt idx="3">
                  <c:v>3.532681640127755</c:v>
                </c:pt>
                <c:pt idx="4">
                  <c:v>3.1258074386029344</c:v>
                </c:pt>
                <c:pt idx="5">
                  <c:v>3.0630335878203079</c:v>
                </c:pt>
                <c:pt idx="6">
                  <c:v>3.1694447729080482</c:v>
                </c:pt>
                <c:pt idx="7">
                  <c:v>3.3859111454184303</c:v>
                </c:pt>
                <c:pt idx="8">
                  <c:v>3.5232704770542966</c:v>
                </c:pt>
                <c:pt idx="9">
                  <c:v>2.8475053929989942</c:v>
                </c:pt>
                <c:pt idx="10">
                  <c:v>3.1971005906387355</c:v>
                </c:pt>
                <c:pt idx="11">
                  <c:v>2.8409648036202384</c:v>
                </c:pt>
                <c:pt idx="12">
                  <c:v>3.2500000000000004</c:v>
                </c:pt>
                <c:pt idx="13">
                  <c:v>3.45</c:v>
                </c:pt>
                <c:pt idx="14">
                  <c:v>3.1299999999999994</c:v>
                </c:pt>
                <c:pt idx="15">
                  <c:v>3.94</c:v>
                </c:pt>
                <c:pt idx="16">
                  <c:v>3.1688881609504778</c:v>
                </c:pt>
                <c:pt idx="17">
                  <c:v>3.0385037017119139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58-48E0-91C0-F760C9B45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048128"/>
        <c:axId val="729055808"/>
      </c:scatterChart>
      <c:valAx>
        <c:axId val="729048128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55808"/>
        <c:crosses val="autoZero"/>
        <c:crossBetween val="midCat"/>
      </c:valAx>
      <c:valAx>
        <c:axId val="7290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48128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N</a:t>
            </a:r>
            <a:r>
              <a:rPr lang="it-IT" baseline="-25000"/>
              <a:t>giri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'ACR REF-20'!$J$10</c:f>
              <c:strCache>
                <c:ptCount val="1"/>
                <c:pt idx="0">
                  <c:v>vSSD [%]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'ACR REF-20'!$H$11:$H$28</c:f>
              <c:numCache>
                <c:formatCode>General</c:formatCode>
                <c:ptCount val="18"/>
                <c:pt idx="0">
                  <c:v>247</c:v>
                </c:pt>
                <c:pt idx="1">
                  <c:v>224</c:v>
                </c:pt>
                <c:pt idx="2">
                  <c:v>208</c:v>
                </c:pt>
                <c:pt idx="3">
                  <c:v>267</c:v>
                </c:pt>
                <c:pt idx="4">
                  <c:v>249</c:v>
                </c:pt>
                <c:pt idx="5">
                  <c:v>171</c:v>
                </c:pt>
                <c:pt idx="6">
                  <c:v>231</c:v>
                </c:pt>
                <c:pt idx="7">
                  <c:v>213</c:v>
                </c:pt>
                <c:pt idx="8">
                  <c:v>284</c:v>
                </c:pt>
                <c:pt idx="9">
                  <c:v>210</c:v>
                </c:pt>
                <c:pt idx="10">
                  <c:v>320</c:v>
                </c:pt>
                <c:pt idx="11">
                  <c:v>250</c:v>
                </c:pt>
                <c:pt idx="12">
                  <c:v>375</c:v>
                </c:pt>
                <c:pt idx="13">
                  <c:v>340</c:v>
                </c:pt>
                <c:pt idx="14">
                  <c:v>271</c:v>
                </c:pt>
                <c:pt idx="15">
                  <c:v>356</c:v>
                </c:pt>
                <c:pt idx="16">
                  <c:v>400</c:v>
                </c:pt>
                <c:pt idx="17">
                  <c:v>370</c:v>
                </c:pt>
              </c:numCache>
            </c:numRef>
          </c:xVal>
          <c:yVal>
            <c:numRef>
              <c:f>'ACR REF-20'!$J$11:$J$28</c:f>
              <c:numCache>
                <c:formatCode>0.00</c:formatCode>
                <c:ptCount val="18"/>
                <c:pt idx="0">
                  <c:v>2.8645049592039284</c:v>
                </c:pt>
                <c:pt idx="1">
                  <c:v>3.6161401961747219</c:v>
                </c:pt>
                <c:pt idx="2">
                  <c:v>3.8016986030533828</c:v>
                </c:pt>
                <c:pt idx="3">
                  <c:v>3.5126279901531832</c:v>
                </c:pt>
                <c:pt idx="4">
                  <c:v>3.908539691830959</c:v>
                </c:pt>
                <c:pt idx="5">
                  <c:v>4.7313801986754385</c:v>
                </c:pt>
                <c:pt idx="6">
                  <c:v>3.8795190239885757</c:v>
                </c:pt>
                <c:pt idx="7">
                  <c:v>3.6630526514781936</c:v>
                </c:pt>
                <c:pt idx="8">
                  <c:v>3.5220391532266415</c:v>
                </c:pt>
                <c:pt idx="9">
                  <c:v>4.2380000700544489</c:v>
                </c:pt>
                <c:pt idx="10">
                  <c:v>3.7970507070226645</c:v>
                </c:pt>
                <c:pt idx="11">
                  <c:v>4.2262698263548</c:v>
                </c:pt>
                <c:pt idx="12">
                  <c:v>3.65</c:v>
                </c:pt>
                <c:pt idx="13">
                  <c:v>3.5</c:v>
                </c:pt>
                <c:pt idx="14">
                  <c:v>3.93</c:v>
                </c:pt>
                <c:pt idx="15">
                  <c:v>3.03</c:v>
                </c:pt>
                <c:pt idx="16">
                  <c:v>4.1342526672834667</c:v>
                </c:pt>
                <c:pt idx="17">
                  <c:v>4.0068059285690243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39-419C-9131-D4F531D6623B}"/>
            </c:ext>
          </c:extLst>
        </c:ser>
        <c:ser>
          <c:idx val="1"/>
          <c:order val="1"/>
          <c:tx>
            <c:strRef>
              <c:f>'ACR REF-20'!$B$34</c:f>
              <c:strCache>
                <c:ptCount val="1"/>
                <c:pt idx="0">
                  <c:v>UPPER_T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REF-20'!$H$16,'ACR REF-20'!$H$27)</c:f>
              <c:numCache>
                <c:formatCode>General</c:formatCode>
                <c:ptCount val="2"/>
                <c:pt idx="0">
                  <c:v>171</c:v>
                </c:pt>
                <c:pt idx="1">
                  <c:v>400</c:v>
                </c:pt>
              </c:numCache>
            </c:numRef>
          </c:xVal>
          <c:yVal>
            <c:numRef>
              <c:f>('ACR REF-20'!$J$34,'ACR REF-20'!$J$34)</c:f>
              <c:numCache>
                <c:formatCode>0.00</c:formatCode>
                <c:ptCount val="2"/>
                <c:pt idx="0">
                  <c:v>4.6506644951214273</c:v>
                </c:pt>
                <c:pt idx="1">
                  <c:v>4.6506644951214273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39-419C-9131-D4F531D6623B}"/>
            </c:ext>
          </c:extLst>
        </c:ser>
        <c:ser>
          <c:idx val="2"/>
          <c:order val="2"/>
          <c:tx>
            <c:strRef>
              <c:f>'ACR REF-20'!$B$35</c:f>
              <c:strCache>
                <c:ptCount val="1"/>
                <c:pt idx="0">
                  <c:v>LOWER_T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REF-20'!$H$16,'ACR REF-20'!$H$27)</c:f>
              <c:numCache>
                <c:formatCode>General</c:formatCode>
                <c:ptCount val="2"/>
                <c:pt idx="0">
                  <c:v>171</c:v>
                </c:pt>
                <c:pt idx="1">
                  <c:v>400</c:v>
                </c:pt>
              </c:numCache>
            </c:numRef>
          </c:xVal>
          <c:yVal>
            <c:numRef>
              <c:f>('ACR REF-20'!$J$35,'ACR REF-20'!$J$35)</c:f>
              <c:numCache>
                <c:formatCode>0.00</c:formatCode>
                <c:ptCount val="2"/>
                <c:pt idx="0">
                  <c:v>2.8825043652690021</c:v>
                </c:pt>
                <c:pt idx="1">
                  <c:v>2.8825043652690021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39-419C-9131-D4F531D66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35424"/>
        <c:axId val="787335904"/>
      </c:scatterChart>
      <c:valAx>
        <c:axId val="787335424"/>
        <c:scaling>
          <c:orientation val="minMax"/>
          <c:max val="401"/>
          <c:min val="17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904"/>
        <c:crosses val="autoZero"/>
        <c:crossBetween val="midCat"/>
        <c:majorUnit val="40"/>
      </c:valAx>
      <c:valAx>
        <c:axId val="787335904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PERCENTUALE</a:t>
            </a:r>
            <a:r>
              <a:rPr lang="it-IT" baseline="0"/>
              <a:t> DI VUOTI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SP2-50'!$I$10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'ACR SP2-50'!$B$11:$B$36</c:f>
              <c:strCache>
                <c:ptCount val="26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C5</c:v>
                </c:pt>
                <c:pt idx="5">
                  <c:v>C6</c:v>
                </c:pt>
                <c:pt idx="6">
                  <c:v>C7</c:v>
                </c:pt>
                <c:pt idx="7">
                  <c:v>C8</c:v>
                </c:pt>
                <c:pt idx="8">
                  <c:v>C9</c:v>
                </c:pt>
                <c:pt idx="9">
                  <c:v>C10</c:v>
                </c:pt>
                <c:pt idx="10">
                  <c:v>C11</c:v>
                </c:pt>
                <c:pt idx="11">
                  <c:v>C12</c:v>
                </c:pt>
                <c:pt idx="12">
                  <c:v>C13</c:v>
                </c:pt>
                <c:pt idx="13">
                  <c:v>C14</c:v>
                </c:pt>
                <c:pt idx="14">
                  <c:v>C15</c:v>
                </c:pt>
                <c:pt idx="15">
                  <c:v>C16</c:v>
                </c:pt>
                <c:pt idx="16">
                  <c:v>C18</c:v>
                </c:pt>
                <c:pt idx="17">
                  <c:v>C19</c:v>
                </c:pt>
                <c:pt idx="18">
                  <c:v>C20</c:v>
                </c:pt>
                <c:pt idx="19">
                  <c:v>C21</c:v>
                </c:pt>
                <c:pt idx="20">
                  <c:v>C22</c:v>
                </c:pt>
                <c:pt idx="21">
                  <c:v>C23</c:v>
                </c:pt>
                <c:pt idx="22">
                  <c:v>C24</c:v>
                </c:pt>
                <c:pt idx="23">
                  <c:v>C25</c:v>
                </c:pt>
                <c:pt idx="24">
                  <c:v>C26</c:v>
                </c:pt>
                <c:pt idx="25">
                  <c:v>C27</c:v>
                </c:pt>
              </c:strCache>
            </c:strRef>
          </c:cat>
          <c:val>
            <c:numRef>
              <c:f>'ACR SP2-50'!$I$11:$I$36</c:f>
              <c:numCache>
                <c:formatCode>0.00</c:formatCode>
                <c:ptCount val="26"/>
                <c:pt idx="0">
                  <c:v>6.81</c:v>
                </c:pt>
                <c:pt idx="1">
                  <c:v>6.8</c:v>
                </c:pt>
                <c:pt idx="2">
                  <c:v>7.0756557251424042</c:v>
                </c:pt>
                <c:pt idx="3">
                  <c:v>6.9459507580588609</c:v>
                </c:pt>
                <c:pt idx="4">
                  <c:v>6.9459507580588609</c:v>
                </c:pt>
                <c:pt idx="5">
                  <c:v>7.0126561697018257</c:v>
                </c:pt>
                <c:pt idx="6">
                  <c:v>6.9755976076779636</c:v>
                </c:pt>
                <c:pt idx="7">
                  <c:v>7.0608323003328755</c:v>
                </c:pt>
                <c:pt idx="8">
                  <c:v>7.03</c:v>
                </c:pt>
                <c:pt idx="9">
                  <c:v>7.03</c:v>
                </c:pt>
                <c:pt idx="10">
                  <c:v>6.99</c:v>
                </c:pt>
                <c:pt idx="11">
                  <c:v>7.01</c:v>
                </c:pt>
                <c:pt idx="12">
                  <c:v>7.05</c:v>
                </c:pt>
                <c:pt idx="13">
                  <c:v>7.02</c:v>
                </c:pt>
                <c:pt idx="14">
                  <c:v>7.05</c:v>
                </c:pt>
                <c:pt idx="15">
                  <c:v>7.02</c:v>
                </c:pt>
                <c:pt idx="16">
                  <c:v>7.06</c:v>
                </c:pt>
                <c:pt idx="17">
                  <c:v>7.03</c:v>
                </c:pt>
                <c:pt idx="18">
                  <c:v>7.02</c:v>
                </c:pt>
                <c:pt idx="19">
                  <c:v>7.02</c:v>
                </c:pt>
                <c:pt idx="20">
                  <c:v>7.01</c:v>
                </c:pt>
                <c:pt idx="21">
                  <c:v>6.99</c:v>
                </c:pt>
                <c:pt idx="22">
                  <c:v>6.9978327448922739</c:v>
                </c:pt>
                <c:pt idx="23">
                  <c:v>7.0645381565352272</c:v>
                </c:pt>
                <c:pt idx="24">
                  <c:v>7.4102292876004334</c:v>
                </c:pt>
                <c:pt idx="25">
                  <c:v>6.9867151762851183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18-46F8-B9BD-971147C9E3A8}"/>
            </c:ext>
          </c:extLst>
        </c:ser>
        <c:ser>
          <c:idx val="1"/>
          <c:order val="1"/>
          <c:tx>
            <c:strRef>
              <c:f>'ACR SP2-50'!$J$10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'ACR SP2-50'!$B$11:$B$36</c:f>
              <c:strCache>
                <c:ptCount val="26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C5</c:v>
                </c:pt>
                <c:pt idx="5">
                  <c:v>C6</c:v>
                </c:pt>
                <c:pt idx="6">
                  <c:v>C7</c:v>
                </c:pt>
                <c:pt idx="7">
                  <c:v>C8</c:v>
                </c:pt>
                <c:pt idx="8">
                  <c:v>C9</c:v>
                </c:pt>
                <c:pt idx="9">
                  <c:v>C10</c:v>
                </c:pt>
                <c:pt idx="10">
                  <c:v>C11</c:v>
                </c:pt>
                <c:pt idx="11">
                  <c:v>C12</c:v>
                </c:pt>
                <c:pt idx="12">
                  <c:v>C13</c:v>
                </c:pt>
                <c:pt idx="13">
                  <c:v>C14</c:v>
                </c:pt>
                <c:pt idx="14">
                  <c:v>C15</c:v>
                </c:pt>
                <c:pt idx="15">
                  <c:v>C16</c:v>
                </c:pt>
                <c:pt idx="16">
                  <c:v>C18</c:v>
                </c:pt>
                <c:pt idx="17">
                  <c:v>C19</c:v>
                </c:pt>
                <c:pt idx="18">
                  <c:v>C20</c:v>
                </c:pt>
                <c:pt idx="19">
                  <c:v>C21</c:v>
                </c:pt>
                <c:pt idx="20">
                  <c:v>C22</c:v>
                </c:pt>
                <c:pt idx="21">
                  <c:v>C23</c:v>
                </c:pt>
                <c:pt idx="22">
                  <c:v>C24</c:v>
                </c:pt>
                <c:pt idx="23">
                  <c:v>C25</c:v>
                </c:pt>
                <c:pt idx="24">
                  <c:v>C26</c:v>
                </c:pt>
                <c:pt idx="25">
                  <c:v>C27</c:v>
                </c:pt>
              </c:strCache>
            </c:strRef>
          </c:cat>
          <c:val>
            <c:numRef>
              <c:f>'ACR SP2-50'!$J$11:$J$36</c:f>
              <c:numCache>
                <c:formatCode>0.00</c:formatCode>
                <c:ptCount val="26"/>
                <c:pt idx="0">
                  <c:v>3.43</c:v>
                </c:pt>
                <c:pt idx="1">
                  <c:v>3.94</c:v>
                </c:pt>
                <c:pt idx="2">
                  <c:v>3.646848173654138</c:v>
                </c:pt>
                <c:pt idx="3">
                  <c:v>4.1229790603983796</c:v>
                </c:pt>
                <c:pt idx="4">
                  <c:v>3.2469166761005641</c:v>
                </c:pt>
                <c:pt idx="5">
                  <c:v>3.9881220499925041</c:v>
                </c:pt>
                <c:pt idx="6">
                  <c:v>3.856049982471943</c:v>
                </c:pt>
                <c:pt idx="7">
                  <c:v>4.292078913300557</c:v>
                </c:pt>
                <c:pt idx="8">
                  <c:v>3.93</c:v>
                </c:pt>
                <c:pt idx="9">
                  <c:v>3.61</c:v>
                </c:pt>
                <c:pt idx="10">
                  <c:v>3.98</c:v>
                </c:pt>
                <c:pt idx="11">
                  <c:v>4.1100000000000003</c:v>
                </c:pt>
                <c:pt idx="12">
                  <c:v>3.75</c:v>
                </c:pt>
                <c:pt idx="13">
                  <c:v>4.0599999999999996</c:v>
                </c:pt>
                <c:pt idx="14">
                  <c:v>3.94</c:v>
                </c:pt>
                <c:pt idx="15">
                  <c:v>3.96</c:v>
                </c:pt>
                <c:pt idx="16">
                  <c:v>4.4400000000000004</c:v>
                </c:pt>
                <c:pt idx="17">
                  <c:v>3.72</c:v>
                </c:pt>
                <c:pt idx="18">
                  <c:v>4.04</c:v>
                </c:pt>
                <c:pt idx="19">
                  <c:v>4.04</c:v>
                </c:pt>
                <c:pt idx="20">
                  <c:v>3.59</c:v>
                </c:pt>
                <c:pt idx="21">
                  <c:v>4.04</c:v>
                </c:pt>
                <c:pt idx="22">
                  <c:v>3.6591131889807782</c:v>
                </c:pt>
                <c:pt idx="23">
                  <c:v>3.8834779296093358</c:v>
                </c:pt>
                <c:pt idx="24">
                  <c:v>3.7335086424948094</c:v>
                </c:pt>
                <c:pt idx="25">
                  <c:v>3.6522269282795006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18-46F8-B9BD-971147C9E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3977887"/>
        <c:axId val="1353981247"/>
      </c:barChart>
      <c:lineChart>
        <c:grouping val="standard"/>
        <c:varyColors val="0"/>
        <c:ser>
          <c:idx val="2"/>
          <c:order val="2"/>
          <c:tx>
            <c:strRef>
              <c:f>'ACR SP2-50'!$K$10</c:f>
              <c:strCache>
                <c:ptCount val="1"/>
                <c:pt idx="0">
                  <c:v>Δv [%]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'ACR SP2-50'!$B$11:$B$36</c:f>
              <c:strCache>
                <c:ptCount val="26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C5</c:v>
                </c:pt>
                <c:pt idx="5">
                  <c:v>C6</c:v>
                </c:pt>
                <c:pt idx="6">
                  <c:v>C7</c:v>
                </c:pt>
                <c:pt idx="7">
                  <c:v>C8</c:v>
                </c:pt>
                <c:pt idx="8">
                  <c:v>C9</c:v>
                </c:pt>
                <c:pt idx="9">
                  <c:v>C10</c:v>
                </c:pt>
                <c:pt idx="10">
                  <c:v>C11</c:v>
                </c:pt>
                <c:pt idx="11">
                  <c:v>C12</c:v>
                </c:pt>
                <c:pt idx="12">
                  <c:v>C13</c:v>
                </c:pt>
                <c:pt idx="13">
                  <c:v>C14</c:v>
                </c:pt>
                <c:pt idx="14">
                  <c:v>C15</c:v>
                </c:pt>
                <c:pt idx="15">
                  <c:v>C16</c:v>
                </c:pt>
                <c:pt idx="16">
                  <c:v>C18</c:v>
                </c:pt>
                <c:pt idx="17">
                  <c:v>C19</c:v>
                </c:pt>
                <c:pt idx="18">
                  <c:v>C20</c:v>
                </c:pt>
                <c:pt idx="19">
                  <c:v>C21</c:v>
                </c:pt>
                <c:pt idx="20">
                  <c:v>C22</c:v>
                </c:pt>
                <c:pt idx="21">
                  <c:v>C23</c:v>
                </c:pt>
                <c:pt idx="22">
                  <c:v>C24</c:v>
                </c:pt>
                <c:pt idx="23">
                  <c:v>C25</c:v>
                </c:pt>
                <c:pt idx="24">
                  <c:v>C26</c:v>
                </c:pt>
                <c:pt idx="25">
                  <c:v>C27</c:v>
                </c:pt>
              </c:strCache>
            </c:strRef>
          </c:cat>
          <c:val>
            <c:numRef>
              <c:f>'ACR SP2-50'!$K$11:$K$36</c:f>
              <c:numCache>
                <c:formatCode>0.00</c:formatCode>
                <c:ptCount val="26"/>
                <c:pt idx="0">
                  <c:v>3.3799999999999994</c:v>
                </c:pt>
                <c:pt idx="1">
                  <c:v>2.86</c:v>
                </c:pt>
                <c:pt idx="2">
                  <c:v>3.4288075514882661</c:v>
                </c:pt>
                <c:pt idx="3">
                  <c:v>2.8229716976604813</c:v>
                </c:pt>
                <c:pt idx="4">
                  <c:v>3.6990340819582967</c:v>
                </c:pt>
                <c:pt idx="5">
                  <c:v>3.0245341197093216</c:v>
                </c:pt>
                <c:pt idx="6">
                  <c:v>3.1195476252060206</c:v>
                </c:pt>
                <c:pt idx="7">
                  <c:v>2.7687533870323184</c:v>
                </c:pt>
                <c:pt idx="8">
                  <c:v>3.1</c:v>
                </c:pt>
                <c:pt idx="9">
                  <c:v>3.4200000000000004</c:v>
                </c:pt>
                <c:pt idx="10">
                  <c:v>3.0100000000000002</c:v>
                </c:pt>
                <c:pt idx="11">
                  <c:v>2.8999999999999995</c:v>
                </c:pt>
                <c:pt idx="12">
                  <c:v>3.3</c:v>
                </c:pt>
                <c:pt idx="13">
                  <c:v>2.96</c:v>
                </c:pt>
                <c:pt idx="14">
                  <c:v>3.11</c:v>
                </c:pt>
                <c:pt idx="15">
                  <c:v>3.0599999999999996</c:v>
                </c:pt>
                <c:pt idx="16">
                  <c:v>2.6199999999999992</c:v>
                </c:pt>
                <c:pt idx="17">
                  <c:v>3.31</c:v>
                </c:pt>
                <c:pt idx="18">
                  <c:v>2.9799999999999995</c:v>
                </c:pt>
                <c:pt idx="19">
                  <c:v>2.9799999999999995</c:v>
                </c:pt>
                <c:pt idx="20">
                  <c:v>3.42</c:v>
                </c:pt>
                <c:pt idx="21">
                  <c:v>2.95</c:v>
                </c:pt>
                <c:pt idx="22">
                  <c:v>3.3387195559114957</c:v>
                </c:pt>
                <c:pt idx="23">
                  <c:v>3.1810602269258914</c:v>
                </c:pt>
                <c:pt idx="24">
                  <c:v>3.676720645105624</c:v>
                </c:pt>
                <c:pt idx="25">
                  <c:v>3.3344882480056177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18-46F8-B9BD-971147C9E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77887"/>
        <c:axId val="1353981247"/>
      </c:lineChart>
      <c:catAx>
        <c:axId val="1353977887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81247"/>
        <c:crosses val="autoZero"/>
        <c:auto val="0"/>
        <c:lblAlgn val="ctr"/>
        <c:lblOffset val="100"/>
        <c:noMultiLvlLbl val="0"/>
      </c:catAx>
      <c:valAx>
        <c:axId val="135398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7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</a:t>
            </a:r>
            <a:r>
              <a:rPr lang="it-IT" baseline="-25000"/>
              <a:t>giri</a:t>
            </a:r>
            <a:r>
              <a:rPr lang="it-IT"/>
              <a:t> vs </a:t>
            </a:r>
            <a:r>
              <a:rPr lang="el-GR"/>
              <a:t>Δ</a:t>
            </a:r>
            <a:r>
              <a:rPr lang="it-IT"/>
              <a:t>v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'ACR SP2-50'!$H$11:$H$36</c:f>
              <c:numCache>
                <c:formatCode>General</c:formatCode>
                <c:ptCount val="26"/>
                <c:pt idx="0">
                  <c:v>133</c:v>
                </c:pt>
                <c:pt idx="1">
                  <c:v>106</c:v>
                </c:pt>
                <c:pt idx="2">
                  <c:v>150</c:v>
                </c:pt>
                <c:pt idx="3">
                  <c:v>163</c:v>
                </c:pt>
                <c:pt idx="4">
                  <c:v>230</c:v>
                </c:pt>
                <c:pt idx="5">
                  <c:v>145</c:v>
                </c:pt>
                <c:pt idx="6">
                  <c:v>137</c:v>
                </c:pt>
                <c:pt idx="7">
                  <c:v>145</c:v>
                </c:pt>
                <c:pt idx="8">
                  <c:v>159</c:v>
                </c:pt>
                <c:pt idx="9">
                  <c:v>244</c:v>
                </c:pt>
                <c:pt idx="10">
                  <c:v>139</c:v>
                </c:pt>
                <c:pt idx="11">
                  <c:v>148</c:v>
                </c:pt>
                <c:pt idx="12">
                  <c:v>159</c:v>
                </c:pt>
                <c:pt idx="13">
                  <c:v>154</c:v>
                </c:pt>
                <c:pt idx="14">
                  <c:v>148</c:v>
                </c:pt>
                <c:pt idx="15">
                  <c:v>126</c:v>
                </c:pt>
                <c:pt idx="16">
                  <c:v>141</c:v>
                </c:pt>
                <c:pt idx="17">
                  <c:v>171</c:v>
                </c:pt>
                <c:pt idx="18">
                  <c:v>304</c:v>
                </c:pt>
                <c:pt idx="19">
                  <c:v>290</c:v>
                </c:pt>
                <c:pt idx="20">
                  <c:v>366</c:v>
                </c:pt>
                <c:pt idx="21">
                  <c:v>371</c:v>
                </c:pt>
                <c:pt idx="22">
                  <c:v>175</c:v>
                </c:pt>
                <c:pt idx="23">
                  <c:v>500</c:v>
                </c:pt>
                <c:pt idx="24">
                  <c:v>500</c:v>
                </c:pt>
                <c:pt idx="25">
                  <c:v>401</c:v>
                </c:pt>
              </c:numCache>
            </c:numRef>
          </c:xVal>
          <c:yVal>
            <c:numRef>
              <c:f>'ACR SP2-50'!$K$11:$K$36</c:f>
              <c:numCache>
                <c:formatCode>0.00</c:formatCode>
                <c:ptCount val="26"/>
                <c:pt idx="0">
                  <c:v>3.3799999999999994</c:v>
                </c:pt>
                <c:pt idx="1">
                  <c:v>2.86</c:v>
                </c:pt>
                <c:pt idx="2">
                  <c:v>3.4288075514882661</c:v>
                </c:pt>
                <c:pt idx="3">
                  <c:v>2.8229716976604813</c:v>
                </c:pt>
                <c:pt idx="4">
                  <c:v>3.6990340819582967</c:v>
                </c:pt>
                <c:pt idx="5">
                  <c:v>3.0245341197093216</c:v>
                </c:pt>
                <c:pt idx="6">
                  <c:v>3.1195476252060206</c:v>
                </c:pt>
                <c:pt idx="7">
                  <c:v>2.7687533870323184</c:v>
                </c:pt>
                <c:pt idx="8">
                  <c:v>3.1</c:v>
                </c:pt>
                <c:pt idx="9">
                  <c:v>3.4200000000000004</c:v>
                </c:pt>
                <c:pt idx="10">
                  <c:v>3.0100000000000002</c:v>
                </c:pt>
                <c:pt idx="11">
                  <c:v>2.8999999999999995</c:v>
                </c:pt>
                <c:pt idx="12">
                  <c:v>3.3</c:v>
                </c:pt>
                <c:pt idx="13">
                  <c:v>2.96</c:v>
                </c:pt>
                <c:pt idx="14">
                  <c:v>3.11</c:v>
                </c:pt>
                <c:pt idx="15">
                  <c:v>3.0599999999999996</c:v>
                </c:pt>
                <c:pt idx="16">
                  <c:v>2.6199999999999992</c:v>
                </c:pt>
                <c:pt idx="17">
                  <c:v>3.31</c:v>
                </c:pt>
                <c:pt idx="18">
                  <c:v>2.9799999999999995</c:v>
                </c:pt>
                <c:pt idx="19">
                  <c:v>2.9799999999999995</c:v>
                </c:pt>
                <c:pt idx="20">
                  <c:v>3.42</c:v>
                </c:pt>
                <c:pt idx="21">
                  <c:v>2.95</c:v>
                </c:pt>
                <c:pt idx="22">
                  <c:v>3.3387195559114957</c:v>
                </c:pt>
                <c:pt idx="23">
                  <c:v>3.1810602269258914</c:v>
                </c:pt>
                <c:pt idx="24">
                  <c:v>3.676720645105624</c:v>
                </c:pt>
                <c:pt idx="25">
                  <c:v>3.3344882480056177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98-44AA-BE89-65DF7ED9B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048128"/>
        <c:axId val="729055808"/>
      </c:scatterChart>
      <c:valAx>
        <c:axId val="729048128"/>
        <c:scaling>
          <c:orientation val="minMax"/>
          <c:max val="510"/>
          <c:min val="1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55808"/>
        <c:crosses val="autoZero"/>
        <c:crossBetween val="midCat"/>
      </c:valAx>
      <c:valAx>
        <c:axId val="7290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48128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N</a:t>
            </a:r>
            <a:r>
              <a:rPr lang="it-IT" baseline="-25000"/>
              <a:t>giri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'ACR SP2-50'!$J$10</c:f>
              <c:strCache>
                <c:ptCount val="1"/>
                <c:pt idx="0">
                  <c:v>vSSD [%]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'ACR SP2-50'!$H$11:$H$36</c:f>
              <c:numCache>
                <c:formatCode>General</c:formatCode>
                <c:ptCount val="26"/>
                <c:pt idx="0">
                  <c:v>133</c:v>
                </c:pt>
                <c:pt idx="1">
                  <c:v>106</c:v>
                </c:pt>
                <c:pt idx="2">
                  <c:v>150</c:v>
                </c:pt>
                <c:pt idx="3">
                  <c:v>163</c:v>
                </c:pt>
                <c:pt idx="4">
                  <c:v>230</c:v>
                </c:pt>
                <c:pt idx="5">
                  <c:v>145</c:v>
                </c:pt>
                <c:pt idx="6">
                  <c:v>137</c:v>
                </c:pt>
                <c:pt idx="7">
                  <c:v>145</c:v>
                </c:pt>
                <c:pt idx="8">
                  <c:v>159</c:v>
                </c:pt>
                <c:pt idx="9">
                  <c:v>244</c:v>
                </c:pt>
                <c:pt idx="10">
                  <c:v>139</c:v>
                </c:pt>
                <c:pt idx="11">
                  <c:v>148</c:v>
                </c:pt>
                <c:pt idx="12">
                  <c:v>159</c:v>
                </c:pt>
                <c:pt idx="13">
                  <c:v>154</c:v>
                </c:pt>
                <c:pt idx="14">
                  <c:v>148</c:v>
                </c:pt>
                <c:pt idx="15">
                  <c:v>126</c:v>
                </c:pt>
                <c:pt idx="16">
                  <c:v>141</c:v>
                </c:pt>
                <c:pt idx="17">
                  <c:v>171</c:v>
                </c:pt>
                <c:pt idx="18">
                  <c:v>304</c:v>
                </c:pt>
                <c:pt idx="19">
                  <c:v>290</c:v>
                </c:pt>
                <c:pt idx="20">
                  <c:v>366</c:v>
                </c:pt>
                <c:pt idx="21">
                  <c:v>371</c:v>
                </c:pt>
                <c:pt idx="22">
                  <c:v>175</c:v>
                </c:pt>
                <c:pt idx="23">
                  <c:v>500</c:v>
                </c:pt>
                <c:pt idx="24">
                  <c:v>500</c:v>
                </c:pt>
                <c:pt idx="25">
                  <c:v>401</c:v>
                </c:pt>
              </c:numCache>
            </c:numRef>
          </c:xVal>
          <c:yVal>
            <c:numRef>
              <c:f>'ACR SP2-50'!$J$11:$J$36</c:f>
              <c:numCache>
                <c:formatCode>0.00</c:formatCode>
                <c:ptCount val="26"/>
                <c:pt idx="0">
                  <c:v>3.43</c:v>
                </c:pt>
                <c:pt idx="1">
                  <c:v>3.94</c:v>
                </c:pt>
                <c:pt idx="2">
                  <c:v>3.646848173654138</c:v>
                </c:pt>
                <c:pt idx="3">
                  <c:v>4.1229790603983796</c:v>
                </c:pt>
                <c:pt idx="4">
                  <c:v>3.2469166761005641</c:v>
                </c:pt>
                <c:pt idx="5">
                  <c:v>3.9881220499925041</c:v>
                </c:pt>
                <c:pt idx="6">
                  <c:v>3.856049982471943</c:v>
                </c:pt>
                <c:pt idx="7">
                  <c:v>4.292078913300557</c:v>
                </c:pt>
                <c:pt idx="8">
                  <c:v>3.93</c:v>
                </c:pt>
                <c:pt idx="9">
                  <c:v>3.61</c:v>
                </c:pt>
                <c:pt idx="10">
                  <c:v>3.98</c:v>
                </c:pt>
                <c:pt idx="11">
                  <c:v>4.1100000000000003</c:v>
                </c:pt>
                <c:pt idx="12">
                  <c:v>3.75</c:v>
                </c:pt>
                <c:pt idx="13">
                  <c:v>4.0599999999999996</c:v>
                </c:pt>
                <c:pt idx="14">
                  <c:v>3.94</c:v>
                </c:pt>
                <c:pt idx="15">
                  <c:v>3.96</c:v>
                </c:pt>
                <c:pt idx="16">
                  <c:v>4.4400000000000004</c:v>
                </c:pt>
                <c:pt idx="17">
                  <c:v>3.72</c:v>
                </c:pt>
                <c:pt idx="18">
                  <c:v>4.04</c:v>
                </c:pt>
                <c:pt idx="19">
                  <c:v>4.04</c:v>
                </c:pt>
                <c:pt idx="20">
                  <c:v>3.59</c:v>
                </c:pt>
                <c:pt idx="21">
                  <c:v>4.04</c:v>
                </c:pt>
                <c:pt idx="22">
                  <c:v>3.6591131889807782</c:v>
                </c:pt>
                <c:pt idx="23">
                  <c:v>3.8834779296093358</c:v>
                </c:pt>
                <c:pt idx="24">
                  <c:v>3.7335086424948094</c:v>
                </c:pt>
                <c:pt idx="25">
                  <c:v>3.6522269282795006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55-4E7E-BBE2-1158EA31BCBD}"/>
            </c:ext>
          </c:extLst>
        </c:ser>
        <c:ser>
          <c:idx val="1"/>
          <c:order val="1"/>
          <c:tx>
            <c:strRef>
              <c:f>'ACR SP2-50'!$B$42</c:f>
              <c:strCache>
                <c:ptCount val="1"/>
                <c:pt idx="0">
                  <c:v>UPPER_T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SP2-50'!$H$12,'ACR SP2-50'!$H$35)</c:f>
              <c:numCache>
                <c:formatCode>General</c:formatCode>
                <c:ptCount val="2"/>
                <c:pt idx="0">
                  <c:v>106</c:v>
                </c:pt>
                <c:pt idx="1">
                  <c:v>500</c:v>
                </c:pt>
              </c:numCache>
            </c:numRef>
          </c:xVal>
          <c:yVal>
            <c:numRef>
              <c:f>('ACR SP2-50'!$J$42,'ACR SP2-50'!$J$42)</c:f>
              <c:numCache>
                <c:formatCode>0.00</c:formatCode>
                <c:ptCount val="2"/>
                <c:pt idx="0">
                  <c:v>4.5884976623966249</c:v>
                </c:pt>
                <c:pt idx="1">
                  <c:v>4.5884976623966249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55-4E7E-BBE2-1158EA31BCBD}"/>
            </c:ext>
          </c:extLst>
        </c:ser>
        <c:ser>
          <c:idx val="2"/>
          <c:order val="2"/>
          <c:tx>
            <c:strRef>
              <c:f>'ACR SP2-50'!$B$43</c:f>
              <c:strCache>
                <c:ptCount val="1"/>
                <c:pt idx="0">
                  <c:v>LOWER_T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SP2-50'!$H$12,'ACR SP2-50'!$H$34)</c:f>
              <c:numCache>
                <c:formatCode>General</c:formatCode>
                <c:ptCount val="2"/>
                <c:pt idx="0">
                  <c:v>106</c:v>
                </c:pt>
                <c:pt idx="1">
                  <c:v>500</c:v>
                </c:pt>
              </c:numCache>
            </c:numRef>
          </c:xVal>
          <c:yVal>
            <c:numRef>
              <c:f>('ACR SP2-50'!$J$43,'ACR SP2-50'!$J$43)</c:f>
              <c:numCache>
                <c:formatCode>0.00</c:formatCode>
                <c:ptCount val="2"/>
                <c:pt idx="0">
                  <c:v>3.1258372293389591</c:v>
                </c:pt>
                <c:pt idx="1">
                  <c:v>3.1258372293389591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55-4E7E-BBE2-1158EA31B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35424"/>
        <c:axId val="787335904"/>
      </c:scatterChart>
      <c:valAx>
        <c:axId val="787335424"/>
        <c:scaling>
          <c:orientation val="minMax"/>
          <c:max val="505"/>
          <c:min val="10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904"/>
        <c:crosses val="autoZero"/>
        <c:crossBetween val="midCat"/>
      </c:valAx>
      <c:valAx>
        <c:axId val="787335904"/>
        <c:scaling>
          <c:orientation val="minMax"/>
          <c:min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SP2-50'!$N$10</c:f>
              <c:strCache>
                <c:ptCount val="1"/>
                <c:pt idx="0">
                  <c:v>CDI [-]</c:v>
                </c:pt>
              </c:strCache>
            </c:strRef>
          </c:tx>
          <c:spPr>
            <a:pattFill prst="ltUpDiag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'ACR SP2-50'!$B$11:$B$36</c:f>
              <c:strCache>
                <c:ptCount val="26"/>
                <c:pt idx="0">
                  <c:v>C1</c:v>
                </c:pt>
                <c:pt idx="1">
                  <c:v>C2</c:v>
                </c:pt>
                <c:pt idx="2">
                  <c:v>C3</c:v>
                </c:pt>
                <c:pt idx="3">
                  <c:v>C4</c:v>
                </c:pt>
                <c:pt idx="4">
                  <c:v>C5</c:v>
                </c:pt>
                <c:pt idx="5">
                  <c:v>C6</c:v>
                </c:pt>
                <c:pt idx="6">
                  <c:v>C7</c:v>
                </c:pt>
                <c:pt idx="7">
                  <c:v>C8</c:v>
                </c:pt>
                <c:pt idx="8">
                  <c:v>C9</c:v>
                </c:pt>
                <c:pt idx="9">
                  <c:v>C10</c:v>
                </c:pt>
                <c:pt idx="10">
                  <c:v>C11</c:v>
                </c:pt>
                <c:pt idx="11">
                  <c:v>C12</c:v>
                </c:pt>
                <c:pt idx="12">
                  <c:v>C13</c:v>
                </c:pt>
                <c:pt idx="13">
                  <c:v>C14</c:v>
                </c:pt>
                <c:pt idx="14">
                  <c:v>C15</c:v>
                </c:pt>
                <c:pt idx="15">
                  <c:v>C16</c:v>
                </c:pt>
                <c:pt idx="16">
                  <c:v>C18</c:v>
                </c:pt>
                <c:pt idx="17">
                  <c:v>C19</c:v>
                </c:pt>
                <c:pt idx="18">
                  <c:v>C20</c:v>
                </c:pt>
                <c:pt idx="19">
                  <c:v>C21</c:v>
                </c:pt>
                <c:pt idx="20">
                  <c:v>C22</c:v>
                </c:pt>
                <c:pt idx="21">
                  <c:v>C23</c:v>
                </c:pt>
                <c:pt idx="22">
                  <c:v>C24</c:v>
                </c:pt>
                <c:pt idx="23">
                  <c:v>C25</c:v>
                </c:pt>
                <c:pt idx="24">
                  <c:v>C26</c:v>
                </c:pt>
                <c:pt idx="25">
                  <c:v>C27</c:v>
                </c:pt>
              </c:strCache>
            </c:strRef>
          </c:cat>
          <c:val>
            <c:numRef>
              <c:f>'ACR SP2-50'!$N$11:$N$36</c:f>
              <c:numCache>
                <c:formatCode>0.00</c:formatCode>
                <c:ptCount val="26"/>
                <c:pt idx="0">
                  <c:v>49.131807813098249</c:v>
                </c:pt>
                <c:pt idx="1">
                  <c:v>39.902276567206627</c:v>
                </c:pt>
                <c:pt idx="2">
                  <c:v>55.690827886369107</c:v>
                </c:pt>
                <c:pt idx="3">
                  <c:v>85.085281284270422</c:v>
                </c:pt>
                <c:pt idx="4">
                  <c:v>86.810674969311549</c:v>
                </c:pt>
                <c:pt idx="5">
                  <c:v>61.2362271476768</c:v>
                </c:pt>
                <c:pt idx="6">
                  <c:v>52.07674985602489</c:v>
                </c:pt>
                <c:pt idx="7">
                  <c:v>78.846938504535046</c:v>
                </c:pt>
                <c:pt idx="8">
                  <c:v>60.170193152604043</c:v>
                </c:pt>
                <c:pt idx="9">
                  <c:v>117.5644919308329</c:v>
                </c:pt>
                <c:pt idx="10">
                  <c:v>53.306182220758274</c:v>
                </c:pt>
                <c:pt idx="11">
                  <c:v>70.906918966951253</c:v>
                </c:pt>
                <c:pt idx="12">
                  <c:v>64.241456748806741</c:v>
                </c:pt>
                <c:pt idx="13">
                  <c:v>84.153681181457614</c:v>
                </c:pt>
                <c:pt idx="14">
                  <c:v>69.322051283139444</c:v>
                </c:pt>
                <c:pt idx="15">
                  <c:v>55.991769964302193</c:v>
                </c:pt>
                <c:pt idx="16">
                  <c:v>79.551597118986138</c:v>
                </c:pt>
                <c:pt idx="17">
                  <c:v>78.721777302342161</c:v>
                </c:pt>
                <c:pt idx="18">
                  <c:v>164.04297377068178</c:v>
                </c:pt>
                <c:pt idx="19">
                  <c:v>136.82014547330891</c:v>
                </c:pt>
                <c:pt idx="20">
                  <c:v>157.97050602564832</c:v>
                </c:pt>
                <c:pt idx="21">
                  <c:v>169.04902636839097</c:v>
                </c:pt>
                <c:pt idx="22">
                  <c:v>98.918655974755438</c:v>
                </c:pt>
                <c:pt idx="23">
                  <c:v>219.25917708985889</c:v>
                </c:pt>
                <c:pt idx="24">
                  <c:v>219.29969270812489</c:v>
                </c:pt>
                <c:pt idx="25">
                  <c:v>121.88229920519416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CD-41A4-A075-32C6BBF00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984928"/>
        <c:axId val="127987808"/>
      </c:barChart>
      <c:catAx>
        <c:axId val="12798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7808"/>
        <c:crosses val="autoZero"/>
        <c:auto val="1"/>
        <c:lblAlgn val="ctr"/>
        <c:lblOffset val="100"/>
        <c:noMultiLvlLbl val="0"/>
      </c:catAx>
      <c:valAx>
        <c:axId val="12798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CDI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4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PERCENTUALE</a:t>
            </a:r>
            <a:r>
              <a:rPr lang="it-IT" baseline="0"/>
              <a:t> DI VUOTI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PMB-50'!$I$10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'ACR PMB-50'!$B$11:$B$28</c:f>
              <c:strCache>
                <c:ptCount val="18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D11</c:v>
                </c:pt>
                <c:pt idx="11">
                  <c:v>D12</c:v>
                </c:pt>
                <c:pt idx="12">
                  <c:v>D13</c:v>
                </c:pt>
                <c:pt idx="13">
                  <c:v>D14</c:v>
                </c:pt>
                <c:pt idx="14">
                  <c:v>D15</c:v>
                </c:pt>
                <c:pt idx="15">
                  <c:v>D16</c:v>
                </c:pt>
                <c:pt idx="16">
                  <c:v>D18</c:v>
                </c:pt>
                <c:pt idx="17">
                  <c:v>D19</c:v>
                </c:pt>
              </c:strCache>
            </c:strRef>
          </c:cat>
          <c:val>
            <c:numRef>
              <c:f>'ACR PMB-50'!$I$11:$I$28</c:f>
              <c:numCache>
                <c:formatCode>0.00</c:formatCode>
                <c:ptCount val="18"/>
                <c:pt idx="0">
                  <c:v>6.8</c:v>
                </c:pt>
                <c:pt idx="1">
                  <c:v>7.14</c:v>
                </c:pt>
                <c:pt idx="2">
                  <c:v>7.16</c:v>
                </c:pt>
                <c:pt idx="3">
                  <c:v>6.99</c:v>
                </c:pt>
                <c:pt idx="4">
                  <c:v>7.27</c:v>
                </c:pt>
                <c:pt idx="5">
                  <c:v>6.98</c:v>
                </c:pt>
                <c:pt idx="6">
                  <c:v>7.1</c:v>
                </c:pt>
                <c:pt idx="7">
                  <c:v>6.97</c:v>
                </c:pt>
                <c:pt idx="8">
                  <c:v>6.85</c:v>
                </c:pt>
                <c:pt idx="9">
                  <c:v>6.99</c:v>
                </c:pt>
                <c:pt idx="10">
                  <c:v>6.98</c:v>
                </c:pt>
                <c:pt idx="11">
                  <c:v>7.04</c:v>
                </c:pt>
                <c:pt idx="12">
                  <c:v>6.89</c:v>
                </c:pt>
                <c:pt idx="13">
                  <c:v>6.97</c:v>
                </c:pt>
                <c:pt idx="14">
                  <c:v>6.84</c:v>
                </c:pt>
                <c:pt idx="15">
                  <c:v>7.02</c:v>
                </c:pt>
                <c:pt idx="16">
                  <c:v>7.05</c:v>
                </c:pt>
                <c:pt idx="17">
                  <c:v>7.12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B-4343-99D4-4D93332CD3C6}"/>
            </c:ext>
          </c:extLst>
        </c:ser>
        <c:ser>
          <c:idx val="1"/>
          <c:order val="1"/>
          <c:tx>
            <c:strRef>
              <c:f>'ACR PMB-50'!$J$10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'ACR PMB-50'!$B$11:$B$28</c:f>
              <c:strCache>
                <c:ptCount val="18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D11</c:v>
                </c:pt>
                <c:pt idx="11">
                  <c:v>D12</c:v>
                </c:pt>
                <c:pt idx="12">
                  <c:v>D13</c:v>
                </c:pt>
                <c:pt idx="13">
                  <c:v>D14</c:v>
                </c:pt>
                <c:pt idx="14">
                  <c:v>D15</c:v>
                </c:pt>
                <c:pt idx="15">
                  <c:v>D16</c:v>
                </c:pt>
                <c:pt idx="16">
                  <c:v>D18</c:v>
                </c:pt>
                <c:pt idx="17">
                  <c:v>D19</c:v>
                </c:pt>
              </c:strCache>
            </c:strRef>
          </c:cat>
          <c:val>
            <c:numRef>
              <c:f>'ACR PMB-50'!$J$11:$J$28</c:f>
              <c:numCache>
                <c:formatCode>0.00</c:formatCode>
                <c:ptCount val="18"/>
                <c:pt idx="0">
                  <c:v>3.69</c:v>
                </c:pt>
                <c:pt idx="1">
                  <c:v>3.91</c:v>
                </c:pt>
                <c:pt idx="2">
                  <c:v>3.44</c:v>
                </c:pt>
                <c:pt idx="3">
                  <c:v>3.95</c:v>
                </c:pt>
                <c:pt idx="4">
                  <c:v>4.34</c:v>
                </c:pt>
                <c:pt idx="5">
                  <c:v>3.71</c:v>
                </c:pt>
                <c:pt idx="6">
                  <c:v>4.18</c:v>
                </c:pt>
                <c:pt idx="7">
                  <c:v>3.42</c:v>
                </c:pt>
                <c:pt idx="8">
                  <c:v>4</c:v>
                </c:pt>
                <c:pt idx="9">
                  <c:v>3.99</c:v>
                </c:pt>
                <c:pt idx="10">
                  <c:v>3.68</c:v>
                </c:pt>
                <c:pt idx="11">
                  <c:v>3.88</c:v>
                </c:pt>
                <c:pt idx="12">
                  <c:v>3.64</c:v>
                </c:pt>
                <c:pt idx="13">
                  <c:v>3.8</c:v>
                </c:pt>
                <c:pt idx="14">
                  <c:v>3.93</c:v>
                </c:pt>
                <c:pt idx="15">
                  <c:v>3.64</c:v>
                </c:pt>
                <c:pt idx="16">
                  <c:v>4.29</c:v>
                </c:pt>
                <c:pt idx="17">
                  <c:v>2.99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AB-4343-99D4-4D93332CD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3977887"/>
        <c:axId val="1353981247"/>
      </c:barChart>
      <c:lineChart>
        <c:grouping val="standard"/>
        <c:varyColors val="0"/>
        <c:ser>
          <c:idx val="2"/>
          <c:order val="2"/>
          <c:tx>
            <c:strRef>
              <c:f>'ACR PMB-50'!$K$10</c:f>
              <c:strCache>
                <c:ptCount val="1"/>
                <c:pt idx="0">
                  <c:v>Δv [%]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'ACR PMB-50'!$B$11:$B$28</c:f>
              <c:strCache>
                <c:ptCount val="18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D11</c:v>
                </c:pt>
                <c:pt idx="11">
                  <c:v>D12</c:v>
                </c:pt>
                <c:pt idx="12">
                  <c:v>D13</c:v>
                </c:pt>
                <c:pt idx="13">
                  <c:v>D14</c:v>
                </c:pt>
                <c:pt idx="14">
                  <c:v>D15</c:v>
                </c:pt>
                <c:pt idx="15">
                  <c:v>D16</c:v>
                </c:pt>
                <c:pt idx="16">
                  <c:v>D18</c:v>
                </c:pt>
                <c:pt idx="17">
                  <c:v>D19</c:v>
                </c:pt>
              </c:strCache>
            </c:strRef>
          </c:cat>
          <c:val>
            <c:numRef>
              <c:f>'ACR PMB-50'!$K$11:$K$28</c:f>
              <c:numCache>
                <c:formatCode>0.00</c:formatCode>
                <c:ptCount val="18"/>
                <c:pt idx="0">
                  <c:v>3.11</c:v>
                </c:pt>
                <c:pt idx="1">
                  <c:v>3.2299999999999995</c:v>
                </c:pt>
                <c:pt idx="2">
                  <c:v>3.72</c:v>
                </c:pt>
                <c:pt idx="3">
                  <c:v>3.04</c:v>
                </c:pt>
                <c:pt idx="4">
                  <c:v>2.9299999999999997</c:v>
                </c:pt>
                <c:pt idx="5">
                  <c:v>3.2700000000000005</c:v>
                </c:pt>
                <c:pt idx="6">
                  <c:v>2.92</c:v>
                </c:pt>
                <c:pt idx="7">
                  <c:v>3.55</c:v>
                </c:pt>
                <c:pt idx="8">
                  <c:v>2.8499999999999996</c:v>
                </c:pt>
                <c:pt idx="9">
                  <c:v>3</c:v>
                </c:pt>
                <c:pt idx="10">
                  <c:v>3.3000000000000003</c:v>
                </c:pt>
                <c:pt idx="11">
                  <c:v>3.16</c:v>
                </c:pt>
                <c:pt idx="12">
                  <c:v>3.2499999999999996</c:v>
                </c:pt>
                <c:pt idx="13">
                  <c:v>3.17</c:v>
                </c:pt>
                <c:pt idx="14">
                  <c:v>2.9099999999999997</c:v>
                </c:pt>
                <c:pt idx="15">
                  <c:v>3.3799999999999994</c:v>
                </c:pt>
                <c:pt idx="16">
                  <c:v>2.76</c:v>
                </c:pt>
                <c:pt idx="17">
                  <c:v>4.13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AB-4343-99D4-4D93332CD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77887"/>
        <c:axId val="1353981247"/>
      </c:lineChart>
      <c:catAx>
        <c:axId val="1353977887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81247"/>
        <c:crosses val="autoZero"/>
        <c:auto val="0"/>
        <c:lblAlgn val="ctr"/>
        <c:lblOffset val="100"/>
        <c:noMultiLvlLbl val="0"/>
      </c:catAx>
      <c:valAx>
        <c:axId val="135398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7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</a:t>
            </a:r>
            <a:r>
              <a:rPr lang="it-IT" baseline="-25000"/>
              <a:t>giri</a:t>
            </a:r>
            <a:r>
              <a:rPr lang="it-IT"/>
              <a:t> vs </a:t>
            </a:r>
            <a:r>
              <a:rPr lang="el-GR"/>
              <a:t>Δ</a:t>
            </a:r>
            <a:r>
              <a:rPr lang="it-IT"/>
              <a:t>v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'ACR PMB-50'!$H$11:$H$28</c:f>
              <c:numCache>
                <c:formatCode>General</c:formatCode>
                <c:ptCount val="18"/>
                <c:pt idx="0">
                  <c:v>193</c:v>
                </c:pt>
                <c:pt idx="1">
                  <c:v>196</c:v>
                </c:pt>
                <c:pt idx="2">
                  <c:v>226</c:v>
                </c:pt>
                <c:pt idx="3">
                  <c:v>159</c:v>
                </c:pt>
                <c:pt idx="4">
                  <c:v>132</c:v>
                </c:pt>
                <c:pt idx="5">
                  <c:v>197</c:v>
                </c:pt>
                <c:pt idx="6">
                  <c:v>212</c:v>
                </c:pt>
                <c:pt idx="7">
                  <c:v>278</c:v>
                </c:pt>
                <c:pt idx="8">
                  <c:v>248</c:v>
                </c:pt>
                <c:pt idx="9">
                  <c:v>195</c:v>
                </c:pt>
                <c:pt idx="10">
                  <c:v>223</c:v>
                </c:pt>
                <c:pt idx="11">
                  <c:v>279</c:v>
                </c:pt>
                <c:pt idx="12">
                  <c:v>253</c:v>
                </c:pt>
                <c:pt idx="13">
                  <c:v>258</c:v>
                </c:pt>
                <c:pt idx="14">
                  <c:v>217</c:v>
                </c:pt>
                <c:pt idx="15">
                  <c:v>227</c:v>
                </c:pt>
                <c:pt idx="16">
                  <c:v>179</c:v>
                </c:pt>
                <c:pt idx="17">
                  <c:v>400</c:v>
                </c:pt>
              </c:numCache>
            </c:numRef>
          </c:xVal>
          <c:yVal>
            <c:numRef>
              <c:f>'ACR PMB-50'!$K$11:$K$28</c:f>
              <c:numCache>
                <c:formatCode>0.00</c:formatCode>
                <c:ptCount val="18"/>
                <c:pt idx="0">
                  <c:v>3.11</c:v>
                </c:pt>
                <c:pt idx="1">
                  <c:v>3.2299999999999995</c:v>
                </c:pt>
                <c:pt idx="2">
                  <c:v>3.72</c:v>
                </c:pt>
                <c:pt idx="3">
                  <c:v>3.04</c:v>
                </c:pt>
                <c:pt idx="4">
                  <c:v>2.9299999999999997</c:v>
                </c:pt>
                <c:pt idx="5">
                  <c:v>3.2700000000000005</c:v>
                </c:pt>
                <c:pt idx="6">
                  <c:v>2.92</c:v>
                </c:pt>
                <c:pt idx="7">
                  <c:v>3.55</c:v>
                </c:pt>
                <c:pt idx="8">
                  <c:v>2.8499999999999996</c:v>
                </c:pt>
                <c:pt idx="9">
                  <c:v>3</c:v>
                </c:pt>
                <c:pt idx="10">
                  <c:v>3.3000000000000003</c:v>
                </c:pt>
                <c:pt idx="11">
                  <c:v>3.16</c:v>
                </c:pt>
                <c:pt idx="12">
                  <c:v>3.2499999999999996</c:v>
                </c:pt>
                <c:pt idx="13">
                  <c:v>3.17</c:v>
                </c:pt>
                <c:pt idx="14">
                  <c:v>2.9099999999999997</c:v>
                </c:pt>
                <c:pt idx="15">
                  <c:v>3.3799999999999994</c:v>
                </c:pt>
                <c:pt idx="16">
                  <c:v>2.76</c:v>
                </c:pt>
                <c:pt idx="17">
                  <c:v>4.13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95-4FC3-96C6-D3B04AF4F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048128"/>
        <c:axId val="729055808"/>
      </c:scatterChart>
      <c:valAx>
        <c:axId val="729048128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55808"/>
        <c:crosses val="autoZero"/>
        <c:crossBetween val="midCat"/>
      </c:valAx>
      <c:valAx>
        <c:axId val="7290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48128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N</a:t>
            </a:r>
            <a:r>
              <a:rPr lang="it-IT" baseline="-25000"/>
              <a:t>giri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'ACR PMB-50'!$J$10</c:f>
              <c:strCache>
                <c:ptCount val="1"/>
                <c:pt idx="0">
                  <c:v>vSSD [%]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'ACR PMB-50'!$H$11:$H$28</c:f>
              <c:numCache>
                <c:formatCode>General</c:formatCode>
                <c:ptCount val="18"/>
                <c:pt idx="0">
                  <c:v>193</c:v>
                </c:pt>
                <c:pt idx="1">
                  <c:v>196</c:v>
                </c:pt>
                <c:pt idx="2">
                  <c:v>226</c:v>
                </c:pt>
                <c:pt idx="3">
                  <c:v>159</c:v>
                </c:pt>
                <c:pt idx="4">
                  <c:v>132</c:v>
                </c:pt>
                <c:pt idx="5">
                  <c:v>197</c:v>
                </c:pt>
                <c:pt idx="6">
                  <c:v>212</c:v>
                </c:pt>
                <c:pt idx="7">
                  <c:v>278</c:v>
                </c:pt>
                <c:pt idx="8">
                  <c:v>248</c:v>
                </c:pt>
                <c:pt idx="9">
                  <c:v>195</c:v>
                </c:pt>
                <c:pt idx="10">
                  <c:v>223</c:v>
                </c:pt>
                <c:pt idx="11">
                  <c:v>279</c:v>
                </c:pt>
                <c:pt idx="12">
                  <c:v>253</c:v>
                </c:pt>
                <c:pt idx="13">
                  <c:v>258</c:v>
                </c:pt>
                <c:pt idx="14">
                  <c:v>217</c:v>
                </c:pt>
                <c:pt idx="15">
                  <c:v>227</c:v>
                </c:pt>
                <c:pt idx="16">
                  <c:v>179</c:v>
                </c:pt>
                <c:pt idx="17">
                  <c:v>400</c:v>
                </c:pt>
              </c:numCache>
            </c:numRef>
          </c:xVal>
          <c:yVal>
            <c:numRef>
              <c:f>'ACR PMB-50'!$J$11:$J$28</c:f>
              <c:numCache>
                <c:formatCode>0.00</c:formatCode>
                <c:ptCount val="18"/>
                <c:pt idx="0">
                  <c:v>3.69</c:v>
                </c:pt>
                <c:pt idx="1">
                  <c:v>3.91</c:v>
                </c:pt>
                <c:pt idx="2">
                  <c:v>3.44</c:v>
                </c:pt>
                <c:pt idx="3">
                  <c:v>3.95</c:v>
                </c:pt>
                <c:pt idx="4">
                  <c:v>4.34</c:v>
                </c:pt>
                <c:pt idx="5">
                  <c:v>3.71</c:v>
                </c:pt>
                <c:pt idx="6">
                  <c:v>4.18</c:v>
                </c:pt>
                <c:pt idx="7">
                  <c:v>3.42</c:v>
                </c:pt>
                <c:pt idx="8">
                  <c:v>4</c:v>
                </c:pt>
                <c:pt idx="9">
                  <c:v>3.99</c:v>
                </c:pt>
                <c:pt idx="10">
                  <c:v>3.68</c:v>
                </c:pt>
                <c:pt idx="11">
                  <c:v>3.88</c:v>
                </c:pt>
                <c:pt idx="12">
                  <c:v>3.64</c:v>
                </c:pt>
                <c:pt idx="13">
                  <c:v>3.8</c:v>
                </c:pt>
                <c:pt idx="14">
                  <c:v>3.93</c:v>
                </c:pt>
                <c:pt idx="15">
                  <c:v>3.64</c:v>
                </c:pt>
                <c:pt idx="16">
                  <c:v>4.29</c:v>
                </c:pt>
                <c:pt idx="17">
                  <c:v>2.99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A5-4D3C-B6C0-3C67CEF0A854}"/>
            </c:ext>
          </c:extLst>
        </c:ser>
        <c:ser>
          <c:idx val="1"/>
          <c:order val="1"/>
          <c:tx>
            <c:strRef>
              <c:f>'ACR PMB-50'!$B$34</c:f>
              <c:strCache>
                <c:ptCount val="1"/>
                <c:pt idx="0">
                  <c:v>UPPER_T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PMB-50'!$H$15,'ACR PMB-50'!$H$28)</c:f>
              <c:numCache>
                <c:formatCode>General</c:formatCode>
                <c:ptCount val="2"/>
                <c:pt idx="0">
                  <c:v>132</c:v>
                </c:pt>
                <c:pt idx="1">
                  <c:v>400</c:v>
                </c:pt>
              </c:numCache>
            </c:numRef>
          </c:xVal>
          <c:yVal>
            <c:numRef>
              <c:f>('ACR PMB-50'!$J$34,'ACR PMB-50'!$J$34)</c:f>
              <c:numCache>
                <c:formatCode>0.00</c:formatCode>
                <c:ptCount val="2"/>
                <c:pt idx="0">
                  <c:v>4.4750000000000005</c:v>
                </c:pt>
                <c:pt idx="1">
                  <c:v>4.4750000000000005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A5-4D3C-B6C0-3C67CEF0A854}"/>
            </c:ext>
          </c:extLst>
        </c:ser>
        <c:ser>
          <c:idx val="2"/>
          <c:order val="2"/>
          <c:tx>
            <c:strRef>
              <c:f>'ACR PMB-50'!$B$35</c:f>
              <c:strCache>
                <c:ptCount val="1"/>
                <c:pt idx="0">
                  <c:v>LOWER_T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PMB-50'!$H$15,'ACR PMB-50'!$H$28)</c:f>
              <c:numCache>
                <c:formatCode>General</c:formatCode>
                <c:ptCount val="2"/>
                <c:pt idx="0">
                  <c:v>132</c:v>
                </c:pt>
                <c:pt idx="1">
                  <c:v>400</c:v>
                </c:pt>
              </c:numCache>
            </c:numRef>
          </c:xVal>
          <c:yVal>
            <c:numRef>
              <c:f>('ACR PMB-50'!$J$35,'ACR PMB-50'!$J$35)</c:f>
              <c:numCache>
                <c:formatCode>0.00</c:formatCode>
                <c:ptCount val="2"/>
                <c:pt idx="0">
                  <c:v>3.1550000000000002</c:v>
                </c:pt>
                <c:pt idx="1">
                  <c:v>3.1550000000000002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A5-4D3C-B6C0-3C67CEF0A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35424"/>
        <c:axId val="787335904"/>
      </c:scatterChart>
      <c:valAx>
        <c:axId val="787335424"/>
        <c:scaling>
          <c:orientation val="minMax"/>
          <c:max val="405"/>
          <c:min val="1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904"/>
        <c:crosses val="autoZero"/>
        <c:crossBetween val="midCat"/>
      </c:valAx>
      <c:valAx>
        <c:axId val="787335904"/>
        <c:scaling>
          <c:orientation val="minMax"/>
          <c:max val="4.8"/>
          <c:min val="2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PMB-50'!$N$10</c:f>
              <c:strCache>
                <c:ptCount val="1"/>
                <c:pt idx="0">
                  <c:v>CDI [-]</c:v>
                </c:pt>
              </c:strCache>
            </c:strRef>
          </c:tx>
          <c:spPr>
            <a:pattFill prst="ltUpDiag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'ACR PMB-50'!$B$11:$B$31</c:f>
              <c:strCache>
                <c:ptCount val="21"/>
                <c:pt idx="0">
                  <c:v>D1</c:v>
                </c:pt>
                <c:pt idx="1">
                  <c:v>D2</c:v>
                </c:pt>
                <c:pt idx="2">
                  <c:v>D3</c:v>
                </c:pt>
                <c:pt idx="3">
                  <c:v>D4</c:v>
                </c:pt>
                <c:pt idx="4">
                  <c:v>D5</c:v>
                </c:pt>
                <c:pt idx="5">
                  <c:v>D6</c:v>
                </c:pt>
                <c:pt idx="6">
                  <c:v>D7</c:v>
                </c:pt>
                <c:pt idx="7">
                  <c:v>D8</c:v>
                </c:pt>
                <c:pt idx="8">
                  <c:v>D9</c:v>
                </c:pt>
                <c:pt idx="9">
                  <c:v>D10</c:v>
                </c:pt>
                <c:pt idx="10">
                  <c:v>D11</c:v>
                </c:pt>
                <c:pt idx="11">
                  <c:v>D12</c:v>
                </c:pt>
                <c:pt idx="12">
                  <c:v>D13</c:v>
                </c:pt>
                <c:pt idx="13">
                  <c:v>D14</c:v>
                </c:pt>
                <c:pt idx="14">
                  <c:v>D15</c:v>
                </c:pt>
                <c:pt idx="15">
                  <c:v>D16</c:v>
                </c:pt>
                <c:pt idx="16">
                  <c:v>D18</c:v>
                </c:pt>
                <c:pt idx="17">
                  <c:v>D19</c:v>
                </c:pt>
                <c:pt idx="18">
                  <c:v>Media </c:v>
                </c:pt>
                <c:pt idx="19">
                  <c:v>Dev. Std</c:v>
                </c:pt>
                <c:pt idx="20">
                  <c:v>Q1 [%]</c:v>
                </c:pt>
              </c:strCache>
            </c:strRef>
          </c:cat>
          <c:val>
            <c:numRef>
              <c:f>'ACR PMB-50'!$N$11:$N$28</c:f>
              <c:numCache>
                <c:formatCode>0.00</c:formatCode>
                <c:ptCount val="18"/>
                <c:pt idx="0">
                  <c:v>88.92910191869305</c:v>
                </c:pt>
                <c:pt idx="1">
                  <c:v>115.4317897139149</c:v>
                </c:pt>
                <c:pt idx="2">
                  <c:v>91.229968333891065</c:v>
                </c:pt>
                <c:pt idx="3">
                  <c:v>72.627983836569001</c:v>
                </c:pt>
                <c:pt idx="4">
                  <c:v>65.512240394225046</c:v>
                </c:pt>
                <c:pt idx="5">
                  <c:v>83.194248660712674</c:v>
                </c:pt>
                <c:pt idx="6">
                  <c:v>106.19646814092539</c:v>
                </c:pt>
                <c:pt idx="7">
                  <c:v>120.49238868918155</c:v>
                </c:pt>
                <c:pt idx="8">
                  <c:v>115.22995673147489</c:v>
                </c:pt>
                <c:pt idx="9">
                  <c:v>84.665169025823616</c:v>
                </c:pt>
                <c:pt idx="10">
                  <c:v>91.420353196213455</c:v>
                </c:pt>
                <c:pt idx="11">
                  <c:v>138.39604426420919</c:v>
                </c:pt>
                <c:pt idx="12">
                  <c:v>105.33849895798039</c:v>
                </c:pt>
                <c:pt idx="13">
                  <c:v>124.54664375982975</c:v>
                </c:pt>
                <c:pt idx="14">
                  <c:v>104.68315095652815</c:v>
                </c:pt>
                <c:pt idx="15">
                  <c:v>122.01790840426202</c:v>
                </c:pt>
                <c:pt idx="16">
                  <c:v>111.60358304874944</c:v>
                </c:pt>
                <c:pt idx="17">
                  <c:v>133.72766254143153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29-4152-ABC5-69099BB54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984928"/>
        <c:axId val="127987808"/>
      </c:barChart>
      <c:catAx>
        <c:axId val="12798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7808"/>
        <c:crosses val="autoZero"/>
        <c:auto val="1"/>
        <c:lblAlgn val="ctr"/>
        <c:lblOffset val="100"/>
        <c:noMultiLvlLbl val="0"/>
      </c:catAx>
      <c:valAx>
        <c:axId val="12798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CDI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4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N</a:t>
            </a:r>
            <a:r>
              <a:rPr lang="it-IT" baseline="-25000"/>
              <a:t>giri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'ACR SP2-20'!$J$10</c:f>
              <c:strCache>
                <c:ptCount val="1"/>
                <c:pt idx="0">
                  <c:v>vSSD [%]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'ACR SP2-20'!$H$11:$H$37</c:f>
              <c:numCache>
                <c:formatCode>General</c:formatCode>
                <c:ptCount val="27"/>
                <c:pt idx="0">
                  <c:v>101</c:v>
                </c:pt>
                <c:pt idx="1">
                  <c:v>95</c:v>
                </c:pt>
                <c:pt idx="2">
                  <c:v>120</c:v>
                </c:pt>
                <c:pt idx="3">
                  <c:v>120</c:v>
                </c:pt>
                <c:pt idx="4">
                  <c:v>120</c:v>
                </c:pt>
                <c:pt idx="5">
                  <c:v>120</c:v>
                </c:pt>
                <c:pt idx="6">
                  <c:v>120</c:v>
                </c:pt>
                <c:pt idx="7">
                  <c:v>125</c:v>
                </c:pt>
                <c:pt idx="8">
                  <c:v>125</c:v>
                </c:pt>
                <c:pt idx="9">
                  <c:v>125</c:v>
                </c:pt>
                <c:pt idx="10">
                  <c:v>161</c:v>
                </c:pt>
                <c:pt idx="11">
                  <c:v>183</c:v>
                </c:pt>
                <c:pt idx="12">
                  <c:v>206</c:v>
                </c:pt>
                <c:pt idx="13">
                  <c:v>191</c:v>
                </c:pt>
                <c:pt idx="14">
                  <c:v>149</c:v>
                </c:pt>
                <c:pt idx="15">
                  <c:v>79</c:v>
                </c:pt>
                <c:pt idx="16">
                  <c:v>90</c:v>
                </c:pt>
                <c:pt idx="17">
                  <c:v>103</c:v>
                </c:pt>
                <c:pt idx="18">
                  <c:v>114</c:v>
                </c:pt>
                <c:pt idx="19">
                  <c:v>106</c:v>
                </c:pt>
                <c:pt idx="20">
                  <c:v>121</c:v>
                </c:pt>
                <c:pt idx="21">
                  <c:v>95</c:v>
                </c:pt>
                <c:pt idx="22">
                  <c:v>82</c:v>
                </c:pt>
                <c:pt idx="23">
                  <c:v>131</c:v>
                </c:pt>
                <c:pt idx="24">
                  <c:v>107</c:v>
                </c:pt>
                <c:pt idx="25">
                  <c:v>115</c:v>
                </c:pt>
                <c:pt idx="26">
                  <c:v>114</c:v>
                </c:pt>
              </c:numCache>
            </c:numRef>
          </c:xVal>
          <c:yVal>
            <c:numRef>
              <c:f>'ACR SP2-20'!$J$11:$J$37</c:f>
              <c:numCache>
                <c:formatCode>0.00</c:formatCode>
                <c:ptCount val="27"/>
                <c:pt idx="0">
                  <c:v>4.3001578781487027</c:v>
                </c:pt>
                <c:pt idx="1">
                  <c:v>4.3043289972793497</c:v>
                </c:pt>
                <c:pt idx="2">
                  <c:v>4.2252366933421932</c:v>
                </c:pt>
                <c:pt idx="3">
                  <c:v>4.7321276101889742</c:v>
                </c:pt>
                <c:pt idx="4">
                  <c:v>5.4691742595777466</c:v>
                </c:pt>
                <c:pt idx="5">
                  <c:v>4.8977788566163971</c:v>
                </c:pt>
                <c:pt idx="6">
                  <c:v>4.9365847602088735</c:v>
                </c:pt>
                <c:pt idx="7">
                  <c:v>4.0736626577881125</c:v>
                </c:pt>
                <c:pt idx="8">
                  <c:v>4.4282191814136844</c:v>
                </c:pt>
                <c:pt idx="9">
                  <c:v>4.0932668646016186</c:v>
                </c:pt>
                <c:pt idx="10">
                  <c:v>3.0972998254901074</c:v>
                </c:pt>
                <c:pt idx="11">
                  <c:v>3.55</c:v>
                </c:pt>
                <c:pt idx="12">
                  <c:v>3.61</c:v>
                </c:pt>
                <c:pt idx="13">
                  <c:v>3.67</c:v>
                </c:pt>
                <c:pt idx="14">
                  <c:v>3.98</c:v>
                </c:pt>
                <c:pt idx="15">
                  <c:v>3.71</c:v>
                </c:pt>
                <c:pt idx="16">
                  <c:v>3.45</c:v>
                </c:pt>
                <c:pt idx="17">
                  <c:v>3.0203597867592968</c:v>
                </c:pt>
                <c:pt idx="18">
                  <c:v>3.41</c:v>
                </c:pt>
                <c:pt idx="19">
                  <c:v>3.76</c:v>
                </c:pt>
                <c:pt idx="20">
                  <c:v>3.14</c:v>
                </c:pt>
                <c:pt idx="21">
                  <c:v>3.81</c:v>
                </c:pt>
                <c:pt idx="22">
                  <c:v>4.1100000000000003</c:v>
                </c:pt>
                <c:pt idx="23">
                  <c:v>3.45</c:v>
                </c:pt>
                <c:pt idx="24">
                  <c:v>3.49</c:v>
                </c:pt>
                <c:pt idx="25">
                  <c:v>3.39</c:v>
                </c:pt>
                <c:pt idx="26">
                  <c:v>3.99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EA-4358-A8E8-4F9399D19483}"/>
            </c:ext>
          </c:extLst>
        </c:ser>
        <c:ser>
          <c:idx val="1"/>
          <c:order val="1"/>
          <c:tx>
            <c:strRef>
              <c:f>'ACR SP2-20'!$B$43</c:f>
              <c:strCache>
                <c:ptCount val="1"/>
                <c:pt idx="0">
                  <c:v>UPPER_T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210</c:v>
              </c:pt>
              <c:pt idx="1">
                <c:v>79</c:v>
              </c:pt>
            </c:numLit>
          </c:xVal>
          <c:yVal>
            <c:numRef>
              <c:f>('ACR SP2-20'!$J$43,'ACR SP2-20'!$J$43)</c:f>
              <c:numCache>
                <c:formatCode>0.00</c:formatCode>
                <c:ptCount val="2"/>
                <c:pt idx="0">
                  <c:v>5.4517432143636197</c:v>
                </c:pt>
                <c:pt idx="1">
                  <c:v>5.4517432143636197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EA-4358-A8E8-4F9399D19483}"/>
            </c:ext>
          </c:extLst>
        </c:ser>
        <c:ser>
          <c:idx val="2"/>
          <c:order val="2"/>
          <c:tx>
            <c:strRef>
              <c:f>'ACR SP2-20'!$B$44</c:f>
              <c:strCache>
                <c:ptCount val="1"/>
                <c:pt idx="0">
                  <c:v>LOWER_T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210</c:v>
              </c:pt>
              <c:pt idx="1">
                <c:v>79</c:v>
              </c:pt>
            </c:numLit>
          </c:xVal>
          <c:yVal>
            <c:numRef>
              <c:f>('ACR SP2-20'!$J$44,'ACR SP2-20'!$J$44,'ACR SP2-20'!$J$44,'ACR SP2-20'!$J$44)</c:f>
              <c:numCache>
                <c:formatCode>0.00</c:formatCode>
                <c:ptCount val="4"/>
                <c:pt idx="0">
                  <c:v>2.2809540713818288</c:v>
                </c:pt>
                <c:pt idx="1">
                  <c:v>2.2809540713818288</c:v>
                </c:pt>
                <c:pt idx="2">
                  <c:v>2.2809540713818288</c:v>
                </c:pt>
                <c:pt idx="3">
                  <c:v>2.2809540713818288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EA-4358-A8E8-4F9399D19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35424"/>
        <c:axId val="787335904"/>
      </c:scatterChart>
      <c:valAx>
        <c:axId val="787335424"/>
        <c:scaling>
          <c:orientation val="minMax"/>
          <c:max val="210"/>
          <c:min val="7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904"/>
        <c:crosses val="autoZero"/>
        <c:crossBetween val="midCat"/>
      </c:valAx>
      <c:valAx>
        <c:axId val="787335904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Voids</a:t>
            </a:r>
            <a:r>
              <a:rPr lang="it-IT" baseline="0"/>
              <a:t> (CY)</a:t>
            </a:r>
            <a:endParaRPr lang="it-IT"/>
          </a:p>
        </c:rich>
      </c:tx>
      <c:layout>
        <c:manualLayout>
          <c:xMode val="edge"/>
          <c:yMode val="edge"/>
          <c:x val="0.4342244701348747"/>
          <c:y val="2.4484085344526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'Dati aggregati x miscela'!$E$3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miscela'!$E$4:$E$8</c:f>
              <c:numCache>
                <c:formatCode>0.00</c:formatCode>
                <c:ptCount val="5"/>
                <c:pt idx="0">
                  <c:v>6.9824241270178611</c:v>
                </c:pt>
                <c:pt idx="1">
                  <c:v>7.0777254373853768</c:v>
                </c:pt>
                <c:pt idx="2">
                  <c:v>7.0538606121740548</c:v>
                </c:pt>
                <c:pt idx="3">
                  <c:v>7.0159984109340705</c:v>
                </c:pt>
                <c:pt idx="4">
                  <c:v>7.0088888888888894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E-43EF-804C-F469FC86CEF8}"/>
            </c:ext>
          </c:extLst>
        </c:ser>
        <c:ser>
          <c:idx val="1"/>
          <c:order val="1"/>
          <c:tx>
            <c:strRef>
              <c:f>'Dati aggregati x miscela'!$F$3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miscela'!$F$4:$F$8</c:f>
              <c:numCache>
                <c:formatCode>0.00</c:formatCode>
                <c:ptCount val="5"/>
                <c:pt idx="0">
                  <c:v>3.6443234993514451</c:v>
                </c:pt>
                <c:pt idx="1">
                  <c:v>3.5018648642763841</c:v>
                </c:pt>
                <c:pt idx="2">
                  <c:v>3.7784378703927453</c:v>
                </c:pt>
                <c:pt idx="3">
                  <c:v>3.871589290203175</c:v>
                </c:pt>
                <c:pt idx="4">
                  <c:v>3.8044444444444445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E-43EF-804C-F469FC86CEF8}"/>
            </c:ext>
          </c:extLst>
        </c:ser>
        <c:ser>
          <c:idx val="2"/>
          <c:order val="2"/>
          <c:tx>
            <c:strRef>
              <c:f>'Dati aggregati x miscela'!$G$3</c:f>
              <c:strCache>
                <c:ptCount val="1"/>
                <c:pt idx="0">
                  <c:v>Δv [%]</c:v>
                </c:pt>
              </c:strCache>
            </c:strRef>
          </c:tx>
          <c:spPr>
            <a:solidFill>
              <a:schemeClr val="tx1">
                <a:lumMod val="65000"/>
                <a:lumOff val="35000"/>
                <a:alpha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miscela'!$G$4:$G$8</c:f>
              <c:numCache>
                <c:formatCode>0.00</c:formatCode>
                <c:ptCount val="5"/>
                <c:pt idx="0">
                  <c:v>3.3381006276664156</c:v>
                </c:pt>
                <c:pt idx="1">
                  <c:v>3.5758605731089914</c:v>
                </c:pt>
                <c:pt idx="2">
                  <c:v>3.2754227417813087</c:v>
                </c:pt>
                <c:pt idx="3">
                  <c:v>3.1444091207308968</c:v>
                </c:pt>
                <c:pt idx="4">
                  <c:v>3.2044444444444444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E-43EF-804C-F469FC86C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281679"/>
        <c:axId val="326270159"/>
      </c:barChart>
      <c:catAx>
        <c:axId val="32628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270159"/>
        <c:crosses val="autoZero"/>
        <c:auto val="1"/>
        <c:lblAlgn val="ctr"/>
        <c:lblOffset val="100"/>
        <c:noMultiLvlLbl val="0"/>
      </c:catAx>
      <c:valAx>
        <c:axId val="326270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/>
                  <a:t>v [%]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41494568387284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281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Construction Densification Index (CDI)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'Dati aggregati x miscela'!$J$3</c:f>
              <c:strCache>
                <c:ptCount val="1"/>
                <c:pt idx="0">
                  <c:v>CDI [-]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  <a:alpha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A4EF-4538-A20C-FEE5C2F6BD40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>
                  <a:lumMod val="60000"/>
                  <a:lumOff val="40000"/>
                  <a:alpha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EF-4538-A20C-FEE5C2F6BD40}"/>
              </c:ext>
            </c:extLst>
          </c:dPt>
          <c:dLbls>
            <c:delete val="1"/>
          </c:dLbls>
          <c:errBars>
            <c:errBarType val="both"/>
            <c:errValType val="cust"/>
            <c:noEndCap val="0"/>
            <c:plus>
              <c:numRef>
                <c:f>'Dati aggregati x miscela'!$C$38:$G$38</c:f>
                <c:numCache>
                  <c:formatCode>General</c:formatCode>
                  <c:ptCount val="5"/>
                  <c:pt idx="0">
                    <c:v>26.786846136240218</c:v>
                  </c:pt>
                  <c:pt idx="1">
                    <c:v>66.435306705509163</c:v>
                  </c:pt>
                  <c:pt idx="2">
                    <c:v>56.534497020111345</c:v>
                  </c:pt>
                  <c:pt idx="3">
                    <c:v>38.045353470696156</c:v>
                  </c:pt>
                  <c:pt idx="4">
                    <c:v>20.618980538574807</c:v>
                  </c:pt>
                </c:numCache>
              </c:numRef>
            </c:plus>
            <c:minus>
              <c:numRef>
                <c:f>'Dati aggregati x miscela'!$C$38:$G$38</c:f>
                <c:numCache>
                  <c:formatCode>General</c:formatCode>
                  <c:ptCount val="5"/>
                  <c:pt idx="0">
                    <c:v>26.786846136240218</c:v>
                  </c:pt>
                  <c:pt idx="1">
                    <c:v>66.435306705509163</c:v>
                  </c:pt>
                  <c:pt idx="2">
                    <c:v>56.534497020111345</c:v>
                  </c:pt>
                  <c:pt idx="3">
                    <c:v>38.045353470696156</c:v>
                  </c:pt>
                  <c:pt idx="4">
                    <c:v>20.618980538574807</c:v>
                  </c:pt>
                </c:numCache>
              </c:numRef>
            </c:minus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miscela'!$J$4:$J$8</c:f>
              <c:numCache>
                <c:formatCode>0.00</c:formatCode>
                <c:ptCount val="5"/>
                <c:pt idx="0">
                  <c:v>31.823078283911066</c:v>
                </c:pt>
                <c:pt idx="1">
                  <c:v>103.10113841928319</c:v>
                </c:pt>
                <c:pt idx="2">
                  <c:v>175.57641573612102</c:v>
                </c:pt>
                <c:pt idx="3">
                  <c:v>85.630965717889509</c:v>
                </c:pt>
                <c:pt idx="4">
                  <c:v>104.18017558747862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0-4A1D-BA89-7AABEDE0958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526626080"/>
        <c:axId val="1526627520"/>
      </c:barChart>
      <c:catAx>
        <c:axId val="152662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6627520"/>
        <c:crosses val="autoZero"/>
        <c:auto val="1"/>
        <c:lblAlgn val="ctr"/>
        <c:lblOffset val="100"/>
        <c:noMultiLvlLbl val="0"/>
      </c:catAx>
      <c:valAx>
        <c:axId val="152662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6626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Voids</a:t>
            </a:r>
            <a:r>
              <a:rPr lang="it-IT" baseline="0"/>
              <a:t> (CY)</a:t>
            </a:r>
            <a:endParaRPr lang="it-IT"/>
          </a:p>
        </c:rich>
      </c:tx>
      <c:layout>
        <c:manualLayout>
          <c:xMode val="edge"/>
          <c:yMode val="edge"/>
          <c:x val="0.4342244701348747"/>
          <c:y val="2.4484085344526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'Dati aggregati x miscela'!$F$3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'Dati aggregati x miscela'!$C$42:$G$42</c:f>
                <c:numCache>
                  <c:formatCode>General</c:formatCode>
                  <c:ptCount val="5"/>
                  <c:pt idx="0">
                    <c:v>0.60217636622742998</c:v>
                  </c:pt>
                  <c:pt idx="1">
                    <c:v>0.50952732636402431</c:v>
                  </c:pt>
                  <c:pt idx="2">
                    <c:v>0.28058635076358734</c:v>
                  </c:pt>
                  <c:pt idx="3">
                    <c:v>0.26232576945630481</c:v>
                  </c:pt>
                  <c:pt idx="4">
                    <c:v>0.32770543125374441</c:v>
                  </c:pt>
                </c:numCache>
              </c:numRef>
            </c:plus>
            <c:minus>
              <c:numRef>
                <c:f>'Dati aggregati x miscela'!$C$42:$G$42</c:f>
                <c:numCache>
                  <c:formatCode>General</c:formatCode>
                  <c:ptCount val="5"/>
                  <c:pt idx="0">
                    <c:v>0.60217636622742998</c:v>
                  </c:pt>
                  <c:pt idx="1">
                    <c:v>0.50952732636402431</c:v>
                  </c:pt>
                  <c:pt idx="2">
                    <c:v>0.28058635076358734</c:v>
                  </c:pt>
                  <c:pt idx="3">
                    <c:v>0.26232576945630481</c:v>
                  </c:pt>
                  <c:pt idx="4">
                    <c:v>0.32770543125374441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miscela'!$F$4:$F$8</c:f>
              <c:numCache>
                <c:formatCode>0.00</c:formatCode>
                <c:ptCount val="5"/>
                <c:pt idx="0">
                  <c:v>3.6443234993514451</c:v>
                </c:pt>
                <c:pt idx="1">
                  <c:v>3.5018648642763841</c:v>
                </c:pt>
                <c:pt idx="2">
                  <c:v>3.7784378703927453</c:v>
                </c:pt>
                <c:pt idx="3">
                  <c:v>3.871589290203175</c:v>
                </c:pt>
                <c:pt idx="4">
                  <c:v>3.8044444444444445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68-4FAC-AEE4-794E0F8FE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281679"/>
        <c:axId val="326270159"/>
      </c:barChart>
      <c:catAx>
        <c:axId val="32628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270159"/>
        <c:crosses val="autoZero"/>
        <c:auto val="1"/>
        <c:lblAlgn val="ctr"/>
        <c:lblOffset val="100"/>
        <c:noMultiLvlLbl val="0"/>
      </c:catAx>
      <c:valAx>
        <c:axId val="32627015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100" b="1"/>
                  <a:t>v</a:t>
                </a:r>
                <a:r>
                  <a:rPr lang="it-IT" sz="1100" b="1" baseline="-25000"/>
                  <a:t>ssd</a:t>
                </a:r>
                <a:r>
                  <a:rPr lang="it-IT" sz="1100" b="1"/>
                  <a:t> [%]</a:t>
                </a:r>
              </a:p>
            </c:rich>
          </c:tx>
          <c:layout>
            <c:manualLayout>
              <c:xMode val="edge"/>
              <c:yMode val="edge"/>
              <c:x val="1.9813807594859893E-2"/>
              <c:y val="0.41494569501257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281679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'Dati aggregati x miscela'!$D$3</c:f>
              <c:strCache>
                <c:ptCount val="1"/>
                <c:pt idx="0">
                  <c:v>N60, avg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'Dati aggregati x miscela'!$C$44:$G$44</c:f>
                <c:numCache>
                  <c:formatCode>General</c:formatCode>
                  <c:ptCount val="5"/>
                  <c:pt idx="0">
                    <c:v>31.185960023127446</c:v>
                  </c:pt>
                  <c:pt idx="1">
                    <c:v>85.866420126049036</c:v>
                  </c:pt>
                  <c:pt idx="2">
                    <c:v>67.539095431940055</c:v>
                  </c:pt>
                  <c:pt idx="3">
                    <c:v>75.973263447697718</c:v>
                  </c:pt>
                  <c:pt idx="4">
                    <c:v>58.227298586261028</c:v>
                  </c:pt>
                </c:numCache>
              </c:numRef>
            </c:plus>
            <c:minus>
              <c:numRef>
                <c:f>'Dati aggregati x miscela'!$C$44:$G$44</c:f>
                <c:numCache>
                  <c:formatCode>General</c:formatCode>
                  <c:ptCount val="5"/>
                  <c:pt idx="0">
                    <c:v>31.185960023127446</c:v>
                  </c:pt>
                  <c:pt idx="1">
                    <c:v>85.866420126049036</c:v>
                  </c:pt>
                  <c:pt idx="2">
                    <c:v>67.539095431940055</c:v>
                  </c:pt>
                  <c:pt idx="3">
                    <c:v>75.973263447697718</c:v>
                  </c:pt>
                  <c:pt idx="4">
                    <c:v>58.227298586261028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miscela'!$D$4:$D$8</c:f>
              <c:numCache>
                <c:formatCode>0</c:formatCode>
                <c:ptCount val="5"/>
                <c:pt idx="0">
                  <c:v>123.31578947368421</c:v>
                </c:pt>
                <c:pt idx="1">
                  <c:v>215.1</c:v>
                </c:pt>
                <c:pt idx="2">
                  <c:v>277</c:v>
                </c:pt>
                <c:pt idx="3">
                  <c:v>187.13043478260869</c:v>
                </c:pt>
                <c:pt idx="4">
                  <c:v>226.22222222222223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10-4898-9854-1F1DD6100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59107552"/>
        <c:axId val="859100832"/>
      </c:barChart>
      <c:catAx>
        <c:axId val="85910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9100832"/>
        <c:crosses val="autoZero"/>
        <c:auto val="1"/>
        <c:lblAlgn val="ctr"/>
        <c:lblOffset val="100"/>
        <c:noMultiLvlLbl val="0"/>
      </c:catAx>
      <c:valAx>
        <c:axId val="85910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9107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Voids</a:t>
            </a:r>
            <a:r>
              <a:rPr lang="it-IT" baseline="0"/>
              <a:t> (PR) 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[6]Dati_aggregati_per_miscela!$H$7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tx1">
                <a:lumMod val="50000"/>
                <a:lumOff val="50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[6]Dati_aggregati_per_miscela!$J$8:$N$8</c:f>
                <c:numCache>
                  <c:formatCode>General</c:formatCode>
                  <c:ptCount val="5"/>
                  <c:pt idx="0">
                    <c:v>0.6161623965946802</c:v>
                  </c:pt>
                  <c:pt idx="1">
                    <c:v>0.22234811691563902</c:v>
                  </c:pt>
                  <c:pt idx="2">
                    <c:v>0.26527075781415405</c:v>
                  </c:pt>
                  <c:pt idx="3">
                    <c:v>0.54129743752868542</c:v>
                  </c:pt>
                  <c:pt idx="4">
                    <c:v>0.22338434622581527</c:v>
                  </c:pt>
                </c:numCache>
              </c:numRef>
            </c:plus>
            <c:minus>
              <c:numRef>
                <c:f>[6]Dati_aggregati_per_miscela!$J$8:$N$8</c:f>
                <c:numCache>
                  <c:formatCode>General</c:formatCode>
                  <c:ptCount val="5"/>
                  <c:pt idx="0">
                    <c:v>0.6161623965946802</c:v>
                  </c:pt>
                  <c:pt idx="1">
                    <c:v>0.22234811691563902</c:v>
                  </c:pt>
                  <c:pt idx="2">
                    <c:v>0.26527075781415405</c:v>
                  </c:pt>
                  <c:pt idx="3">
                    <c:v>0.54129743752868542</c:v>
                  </c:pt>
                  <c:pt idx="4">
                    <c:v>0.22338434622581527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[6]Dati_aggregati_per_miscela!$J$6:$N$6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[6]Dati_aggregati_per_miscela!$J$7:$N$7</c:f>
              <c:numCache>
                <c:formatCode>General</c:formatCode>
                <c:ptCount val="5"/>
                <c:pt idx="0">
                  <c:v>2.8038593050709535</c:v>
                </c:pt>
                <c:pt idx="1">
                  <c:v>2.7952069609439008</c:v>
                </c:pt>
                <c:pt idx="2">
                  <c:v>3.3741533739971885</c:v>
                </c:pt>
                <c:pt idx="3">
                  <c:v>3.0829073963304503</c:v>
                </c:pt>
                <c:pt idx="4">
                  <c:v>3.3825369705900803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80-43DD-B43E-F23E7B450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1826112"/>
        <c:axId val="1311825152"/>
      </c:barChart>
      <c:catAx>
        <c:axId val="13118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5152"/>
        <c:crosses val="autoZero"/>
        <c:auto val="1"/>
        <c:lblAlgn val="ctr"/>
        <c:lblOffset val="100"/>
        <c:noMultiLvlLbl val="0"/>
      </c:catAx>
      <c:valAx>
        <c:axId val="131182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v</a:t>
                </a:r>
                <a:r>
                  <a:rPr lang="it-IT" b="1" baseline="-25000"/>
                  <a:t>ssd</a:t>
                </a:r>
                <a:r>
                  <a:rPr lang="it-IT" b="1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1.9493177387914229E-2"/>
              <c:y val="0.41841008006910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182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SP2-20'!$N$10</c:f>
              <c:strCache>
                <c:ptCount val="1"/>
                <c:pt idx="0">
                  <c:v>CDI [-]</c:v>
                </c:pt>
              </c:strCache>
            </c:strRef>
          </c:tx>
          <c:spPr>
            <a:pattFill prst="ltUpDiag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12700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strRef>
              <c:f>'ACR SP2-20'!$B$11:$B$45</c:f>
              <c:strCache>
                <c:ptCount val="35"/>
                <c:pt idx="0">
                  <c:v>A1</c:v>
                </c:pt>
                <c:pt idx="1">
                  <c:v>A2</c:v>
                </c:pt>
                <c:pt idx="2">
                  <c:v>A4</c:v>
                </c:pt>
                <c:pt idx="3">
                  <c:v>A5</c:v>
                </c:pt>
                <c:pt idx="4">
                  <c:v>A6</c:v>
                </c:pt>
                <c:pt idx="5">
                  <c:v>A7</c:v>
                </c:pt>
                <c:pt idx="6">
                  <c:v>A8</c:v>
                </c:pt>
                <c:pt idx="7">
                  <c:v>A9</c:v>
                </c:pt>
                <c:pt idx="8">
                  <c:v>A10</c:v>
                </c:pt>
                <c:pt idx="9">
                  <c:v>A11</c:v>
                </c:pt>
                <c:pt idx="10">
                  <c:v>A12</c:v>
                </c:pt>
                <c:pt idx="11">
                  <c:v>A13</c:v>
                </c:pt>
                <c:pt idx="12">
                  <c:v>A14</c:v>
                </c:pt>
                <c:pt idx="13">
                  <c:v>A15</c:v>
                </c:pt>
                <c:pt idx="14">
                  <c:v>A16</c:v>
                </c:pt>
                <c:pt idx="15">
                  <c:v>A18</c:v>
                </c:pt>
                <c:pt idx="16">
                  <c:v>A19</c:v>
                </c:pt>
                <c:pt idx="17">
                  <c:v>A20</c:v>
                </c:pt>
                <c:pt idx="18">
                  <c:v>A21</c:v>
                </c:pt>
                <c:pt idx="19">
                  <c:v>A22</c:v>
                </c:pt>
                <c:pt idx="20">
                  <c:v>A23</c:v>
                </c:pt>
                <c:pt idx="21">
                  <c:v>A24</c:v>
                </c:pt>
                <c:pt idx="22">
                  <c:v>A25</c:v>
                </c:pt>
                <c:pt idx="23">
                  <c:v>A26</c:v>
                </c:pt>
                <c:pt idx="24">
                  <c:v>A27</c:v>
                </c:pt>
                <c:pt idx="25">
                  <c:v>A28</c:v>
                </c:pt>
                <c:pt idx="26">
                  <c:v>A29</c:v>
                </c:pt>
                <c:pt idx="27">
                  <c:v>Media </c:v>
                </c:pt>
                <c:pt idx="28">
                  <c:v>Dev. Std</c:v>
                </c:pt>
                <c:pt idx="29">
                  <c:v>Q1 [%]</c:v>
                </c:pt>
                <c:pt idx="30">
                  <c:v>Q3 [%]</c:v>
                </c:pt>
                <c:pt idx="31">
                  <c:v>IQR [%]</c:v>
                </c:pt>
                <c:pt idx="32">
                  <c:v>UPPER_T [%]</c:v>
                </c:pt>
                <c:pt idx="33">
                  <c:v>LOWER_T [%]</c:v>
                </c:pt>
                <c:pt idx="34">
                  <c:v>Media60mm</c:v>
                </c:pt>
              </c:strCache>
            </c:strRef>
          </c:cat>
          <c:val>
            <c:numRef>
              <c:f>'ACR SP2-20'!$N$11:$N$37</c:f>
              <c:numCache>
                <c:formatCode>0.00</c:formatCode>
                <c:ptCount val="27"/>
                <c:pt idx="0">
                  <c:v>26.73238889577965</c:v>
                </c:pt>
                <c:pt idx="1">
                  <c:v>31.87713822254409</c:v>
                </c:pt>
                <c:pt idx="2">
                  <c:v>54.508301333210511</c:v>
                </c:pt>
                <c:pt idx="3">
                  <c:v>74.457695641927785</c:v>
                </c:pt>
                <c:pt idx="4">
                  <c:v>98.927914949626938</c:v>
                </c:pt>
                <c:pt idx="5">
                  <c:v>103.17700100279762</c:v>
                </c:pt>
                <c:pt idx="6">
                  <c:v>86.600232896973012</c:v>
                </c:pt>
                <c:pt idx="7">
                  <c:v>55.456425297263195</c:v>
                </c:pt>
                <c:pt idx="8">
                  <c:v>53.470462786174267</c:v>
                </c:pt>
                <c:pt idx="9">
                  <c:v>52.397226265452218</c:v>
                </c:pt>
                <c:pt idx="10">
                  <c:v>25.703517161818581</c:v>
                </c:pt>
                <c:pt idx="11">
                  <c:v>61.501972742852558</c:v>
                </c:pt>
                <c:pt idx="12">
                  <c:v>69.130337719837826</c:v>
                </c:pt>
                <c:pt idx="13">
                  <c:v>74.469339354023305</c:v>
                </c:pt>
                <c:pt idx="14">
                  <c:v>52.023521300787024</c:v>
                </c:pt>
                <c:pt idx="15">
                  <c:v>10.919247994006923</c:v>
                </c:pt>
                <c:pt idx="16">
                  <c:v>15.920300197808956</c:v>
                </c:pt>
                <c:pt idx="17">
                  <c:v>13.726523579037917</c:v>
                </c:pt>
                <c:pt idx="18">
                  <c:v>20.919501823225346</c:v>
                </c:pt>
                <c:pt idx="19">
                  <c:v>22.193412752624909</c:v>
                </c:pt>
                <c:pt idx="20">
                  <c:v>26.895857957715634</c:v>
                </c:pt>
                <c:pt idx="21">
                  <c:v>20.956247747831185</c:v>
                </c:pt>
                <c:pt idx="22">
                  <c:v>18.668033333393851</c:v>
                </c:pt>
                <c:pt idx="23">
                  <c:v>30.133630818769234</c:v>
                </c:pt>
                <c:pt idx="24">
                  <c:v>27.753753680038699</c:v>
                </c:pt>
                <c:pt idx="25">
                  <c:v>25.005170051755613</c:v>
                </c:pt>
                <c:pt idx="26">
                  <c:v>30.108592060458932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F1-4F85-AE76-DFF83E831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984928"/>
        <c:axId val="127987808"/>
      </c:barChart>
      <c:catAx>
        <c:axId val="12798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7808"/>
        <c:crosses val="autoZero"/>
        <c:auto val="1"/>
        <c:lblAlgn val="ctr"/>
        <c:lblOffset val="100"/>
        <c:noMultiLvlLbl val="0"/>
      </c:catAx>
      <c:valAx>
        <c:axId val="12798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CDI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4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</a:t>
            </a:r>
            <a:r>
              <a:rPr lang="it-IT" baseline="-25000"/>
              <a:t>giri</a:t>
            </a:r>
            <a:r>
              <a:rPr lang="it-IT"/>
              <a:t> vs </a:t>
            </a:r>
            <a:r>
              <a:rPr lang="el-GR"/>
              <a:t>Δ</a:t>
            </a:r>
            <a:r>
              <a:rPr lang="it-IT"/>
              <a:t>v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('ACR SP2-20'!$H$11:$H$12,'ACR SP2-20'!$H$21:$H$37)</c:f>
              <c:numCache>
                <c:formatCode>General</c:formatCode>
                <c:ptCount val="19"/>
                <c:pt idx="0">
                  <c:v>101</c:v>
                </c:pt>
                <c:pt idx="1">
                  <c:v>95</c:v>
                </c:pt>
                <c:pt idx="2">
                  <c:v>161</c:v>
                </c:pt>
                <c:pt idx="3">
                  <c:v>183</c:v>
                </c:pt>
                <c:pt idx="4">
                  <c:v>206</c:v>
                </c:pt>
                <c:pt idx="5">
                  <c:v>191</c:v>
                </c:pt>
                <c:pt idx="6">
                  <c:v>149</c:v>
                </c:pt>
                <c:pt idx="7">
                  <c:v>79</c:v>
                </c:pt>
                <c:pt idx="8">
                  <c:v>90</c:v>
                </c:pt>
                <c:pt idx="9">
                  <c:v>103</c:v>
                </c:pt>
                <c:pt idx="10">
                  <c:v>114</c:v>
                </c:pt>
                <c:pt idx="11">
                  <c:v>106</c:v>
                </c:pt>
                <c:pt idx="12">
                  <c:v>121</c:v>
                </c:pt>
                <c:pt idx="13">
                  <c:v>95</c:v>
                </c:pt>
                <c:pt idx="14">
                  <c:v>82</c:v>
                </c:pt>
                <c:pt idx="15">
                  <c:v>131</c:v>
                </c:pt>
                <c:pt idx="16">
                  <c:v>107</c:v>
                </c:pt>
                <c:pt idx="17">
                  <c:v>115</c:v>
                </c:pt>
                <c:pt idx="18">
                  <c:v>114</c:v>
                </c:pt>
              </c:numCache>
            </c:numRef>
          </c:xVal>
          <c:yVal>
            <c:numRef>
              <c:f>('ACR SP2-20'!$K$11:$K$12,'ACR SP2-20'!$K$21:$K$37)</c:f>
              <c:numCache>
                <c:formatCode>0.00</c:formatCode>
                <c:ptCount val="19"/>
                <c:pt idx="0">
                  <c:v>2.699842121851348</c:v>
                </c:pt>
                <c:pt idx="1">
                  <c:v>2.7480702916953375</c:v>
                </c:pt>
                <c:pt idx="2">
                  <c:v>3.9550994634845797</c:v>
                </c:pt>
                <c:pt idx="3">
                  <c:v>3.58</c:v>
                </c:pt>
                <c:pt idx="4">
                  <c:v>3.44</c:v>
                </c:pt>
                <c:pt idx="5">
                  <c:v>3.38</c:v>
                </c:pt>
                <c:pt idx="6">
                  <c:v>3.0900000000000003</c:v>
                </c:pt>
                <c:pt idx="7">
                  <c:v>3.2800000000000002</c:v>
                </c:pt>
                <c:pt idx="8">
                  <c:v>3.58</c:v>
                </c:pt>
                <c:pt idx="9">
                  <c:v>4.0209000486306383</c:v>
                </c:pt>
                <c:pt idx="10">
                  <c:v>3.01</c:v>
                </c:pt>
                <c:pt idx="11">
                  <c:v>3.1400000000000006</c:v>
                </c:pt>
                <c:pt idx="12">
                  <c:v>3.78</c:v>
                </c:pt>
                <c:pt idx="13">
                  <c:v>3.22</c:v>
                </c:pt>
                <c:pt idx="14">
                  <c:v>2.88</c:v>
                </c:pt>
                <c:pt idx="15">
                  <c:v>3.51</c:v>
                </c:pt>
                <c:pt idx="16">
                  <c:v>3.46</c:v>
                </c:pt>
                <c:pt idx="17">
                  <c:v>3.64</c:v>
                </c:pt>
                <c:pt idx="18">
                  <c:v>3.01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F2-41AE-80FD-6C8664AF4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048128"/>
        <c:axId val="729055808"/>
      </c:scatterChart>
      <c:valAx>
        <c:axId val="729048128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55808"/>
        <c:crosses val="autoZero"/>
        <c:crossBetween val="midCat"/>
      </c:valAx>
      <c:valAx>
        <c:axId val="7290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48128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PERCENTUALE</a:t>
            </a:r>
            <a:r>
              <a:rPr lang="it-IT" baseline="0"/>
              <a:t> DI VUOTI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PMB-20'!$I$10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'ACR PMB-20'!$B$11:$B$30</c:f>
              <c:strCache>
                <c:ptCount val="20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B4</c:v>
                </c:pt>
                <c:pt idx="4">
                  <c:v>B5</c:v>
                </c:pt>
                <c:pt idx="5">
                  <c:v>B6</c:v>
                </c:pt>
                <c:pt idx="6">
                  <c:v>B7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B15</c:v>
                </c:pt>
                <c:pt idx="15">
                  <c:v>B16</c:v>
                </c:pt>
                <c:pt idx="16">
                  <c:v>B17</c:v>
                </c:pt>
                <c:pt idx="17">
                  <c:v>B18</c:v>
                </c:pt>
                <c:pt idx="18">
                  <c:v>B19</c:v>
                </c:pt>
                <c:pt idx="19">
                  <c:v>B20</c:v>
                </c:pt>
              </c:strCache>
            </c:strRef>
          </c:cat>
          <c:val>
            <c:numRef>
              <c:f>'ACR PMB-20'!$I$11:$I$30</c:f>
              <c:numCache>
                <c:formatCode>0.00</c:formatCode>
                <c:ptCount val="20"/>
                <c:pt idx="0">
                  <c:v>7.0327773928436361</c:v>
                </c:pt>
                <c:pt idx="1">
                  <c:v>7.0511765423463046</c:v>
                </c:pt>
                <c:pt idx="2">
                  <c:v>7.058536202147403</c:v>
                </c:pt>
                <c:pt idx="3">
                  <c:v>7.087974841351663</c:v>
                </c:pt>
                <c:pt idx="4">
                  <c:v>6.9481413051312941</c:v>
                </c:pt>
                <c:pt idx="5">
                  <c:v>6.9922992639377295</c:v>
                </c:pt>
                <c:pt idx="6">
                  <c:v>6.988619434037191</c:v>
                </c:pt>
                <c:pt idx="7">
                  <c:v>7.4806547992452233</c:v>
                </c:pt>
                <c:pt idx="8">
                  <c:v>7.0327773928436361</c:v>
                </c:pt>
                <c:pt idx="9">
                  <c:v>7.0548563722468538</c:v>
                </c:pt>
                <c:pt idx="10">
                  <c:v>7.0106984134404087</c:v>
                </c:pt>
                <c:pt idx="11">
                  <c:v>7.0622160320479193</c:v>
                </c:pt>
                <c:pt idx="12">
                  <c:v>7.0438168825452401</c:v>
                </c:pt>
                <c:pt idx="13">
                  <c:v>7.0327773928436361</c:v>
                </c:pt>
                <c:pt idx="14">
                  <c:v>7.0143782433409463</c:v>
                </c:pt>
                <c:pt idx="15">
                  <c:v>6.98</c:v>
                </c:pt>
                <c:pt idx="16">
                  <c:v>7.01</c:v>
                </c:pt>
                <c:pt idx="17">
                  <c:v>7.01</c:v>
                </c:pt>
                <c:pt idx="18">
                  <c:v>7.0106984134404087</c:v>
                </c:pt>
                <c:pt idx="19">
                  <c:v>7.6521098239180185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A-4E58-A513-E849F7127366}"/>
            </c:ext>
          </c:extLst>
        </c:ser>
        <c:ser>
          <c:idx val="1"/>
          <c:order val="1"/>
          <c:tx>
            <c:strRef>
              <c:f>'ACR PMB-20'!$J$10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'ACR PMB-20'!$B$11:$B$30</c:f>
              <c:strCache>
                <c:ptCount val="20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B4</c:v>
                </c:pt>
                <c:pt idx="4">
                  <c:v>B5</c:v>
                </c:pt>
                <c:pt idx="5">
                  <c:v>B6</c:v>
                </c:pt>
                <c:pt idx="6">
                  <c:v>B7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B15</c:v>
                </c:pt>
                <c:pt idx="15">
                  <c:v>B16</c:v>
                </c:pt>
                <c:pt idx="16">
                  <c:v>B17</c:v>
                </c:pt>
                <c:pt idx="17">
                  <c:v>B18</c:v>
                </c:pt>
                <c:pt idx="18">
                  <c:v>B19</c:v>
                </c:pt>
                <c:pt idx="19">
                  <c:v>B20</c:v>
                </c:pt>
              </c:strCache>
            </c:strRef>
          </c:cat>
          <c:val>
            <c:numRef>
              <c:f>'ACR PMB-20'!$J$11:$J$30</c:f>
              <c:numCache>
                <c:formatCode>0.00</c:formatCode>
                <c:ptCount val="20"/>
                <c:pt idx="0">
                  <c:v>3.6128884044355436</c:v>
                </c:pt>
                <c:pt idx="1">
                  <c:v>3.3858377708496423</c:v>
                </c:pt>
                <c:pt idx="2">
                  <c:v>3.7150679741415282</c:v>
                </c:pt>
                <c:pt idx="3">
                  <c:v>3.0526779815017946</c:v>
                </c:pt>
                <c:pt idx="4">
                  <c:v>3.0067194961712285</c:v>
                </c:pt>
                <c:pt idx="5">
                  <c:v>3.1957941746024954</c:v>
                </c:pt>
                <c:pt idx="6">
                  <c:v>2.7423171671668078</c:v>
                </c:pt>
                <c:pt idx="7">
                  <c:v>2.5419511372109405</c:v>
                </c:pt>
                <c:pt idx="8">
                  <c:v>3.4078776449920634</c:v>
                </c:pt>
                <c:pt idx="9">
                  <c:v>3.4402952974440515</c:v>
                </c:pt>
                <c:pt idx="10">
                  <c:v>3.9130950906580364</c:v>
                </c:pt>
                <c:pt idx="11">
                  <c:v>2.6356960179285793</c:v>
                </c:pt>
                <c:pt idx="12">
                  <c:v>3.9848080714693701</c:v>
                </c:pt>
                <c:pt idx="13">
                  <c:v>3.606568463823967</c:v>
                </c:pt>
                <c:pt idx="14">
                  <c:v>3.8887509030804956</c:v>
                </c:pt>
                <c:pt idx="15">
                  <c:v>4.16</c:v>
                </c:pt>
                <c:pt idx="16">
                  <c:v>3.86</c:v>
                </c:pt>
                <c:pt idx="17">
                  <c:v>3.62</c:v>
                </c:pt>
                <c:pt idx="18">
                  <c:v>4.3819222677367486</c:v>
                </c:pt>
                <c:pt idx="19">
                  <c:v>3.88502942231439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7A-4E58-A513-E849F7127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3977887"/>
        <c:axId val="1353981247"/>
      </c:barChart>
      <c:lineChart>
        <c:grouping val="standard"/>
        <c:varyColors val="0"/>
        <c:ser>
          <c:idx val="2"/>
          <c:order val="2"/>
          <c:tx>
            <c:strRef>
              <c:f>'ACR PMB-20'!$K$10</c:f>
              <c:strCache>
                <c:ptCount val="1"/>
                <c:pt idx="0">
                  <c:v>Δv [%]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'ACR PMB-20'!$B$11:$B$30</c:f>
              <c:strCache>
                <c:ptCount val="20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B4</c:v>
                </c:pt>
                <c:pt idx="4">
                  <c:v>B5</c:v>
                </c:pt>
                <c:pt idx="5">
                  <c:v>B6</c:v>
                </c:pt>
                <c:pt idx="6">
                  <c:v>B7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B15</c:v>
                </c:pt>
                <c:pt idx="15">
                  <c:v>B16</c:v>
                </c:pt>
                <c:pt idx="16">
                  <c:v>B17</c:v>
                </c:pt>
                <c:pt idx="17">
                  <c:v>B18</c:v>
                </c:pt>
                <c:pt idx="18">
                  <c:v>B19</c:v>
                </c:pt>
                <c:pt idx="19">
                  <c:v>B20</c:v>
                </c:pt>
              </c:strCache>
            </c:strRef>
          </c:cat>
          <c:val>
            <c:numRef>
              <c:f>'ACR PMB-20'!$K$11:$K$30</c:f>
              <c:numCache>
                <c:formatCode>0.00</c:formatCode>
                <c:ptCount val="20"/>
                <c:pt idx="0">
                  <c:v>3.4198889884080925</c:v>
                </c:pt>
                <c:pt idx="1">
                  <c:v>3.6653387714966623</c:v>
                </c:pt>
                <c:pt idx="2">
                  <c:v>3.3434682280058747</c:v>
                </c:pt>
                <c:pt idx="3">
                  <c:v>4.0352968598498684</c:v>
                </c:pt>
                <c:pt idx="4">
                  <c:v>3.9414218089600657</c:v>
                </c:pt>
                <c:pt idx="5">
                  <c:v>3.7965050893352341</c:v>
                </c:pt>
                <c:pt idx="6">
                  <c:v>4.2463022668703836</c:v>
                </c:pt>
                <c:pt idx="7">
                  <c:v>4.9387036620342828</c:v>
                </c:pt>
                <c:pt idx="8">
                  <c:v>3.6248997478515728</c:v>
                </c:pt>
                <c:pt idx="9">
                  <c:v>3.6145610748028023</c:v>
                </c:pt>
                <c:pt idx="10">
                  <c:v>3.0976033227823723</c:v>
                </c:pt>
                <c:pt idx="11">
                  <c:v>4.4265200141193404</c:v>
                </c:pt>
                <c:pt idx="12">
                  <c:v>3.05900881107587</c:v>
                </c:pt>
                <c:pt idx="13">
                  <c:v>3.4262089290196691</c:v>
                </c:pt>
                <c:pt idx="14">
                  <c:v>3.1256273402604506</c:v>
                </c:pt>
                <c:pt idx="15">
                  <c:v>2.8200000000000003</c:v>
                </c:pt>
                <c:pt idx="16">
                  <c:v>3.15</c:v>
                </c:pt>
                <c:pt idx="17">
                  <c:v>3.3899999999999997</c:v>
                </c:pt>
                <c:pt idx="18">
                  <c:v>2.62877614570366</c:v>
                </c:pt>
                <c:pt idx="19">
                  <c:v>3.7670804016036286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7A-4E58-A513-E849F7127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77887"/>
        <c:axId val="1353981247"/>
      </c:lineChart>
      <c:catAx>
        <c:axId val="1353977887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81247"/>
        <c:crosses val="autoZero"/>
        <c:auto val="0"/>
        <c:lblAlgn val="ctr"/>
        <c:lblOffset val="100"/>
        <c:noMultiLvlLbl val="0"/>
      </c:catAx>
      <c:valAx>
        <c:axId val="135398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7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N</a:t>
            </a:r>
            <a:r>
              <a:rPr lang="it-IT" baseline="-25000"/>
              <a:t>giri</a:t>
            </a:r>
            <a:r>
              <a:rPr lang="it-IT"/>
              <a:t> vs </a:t>
            </a:r>
            <a:r>
              <a:rPr lang="el-GR"/>
              <a:t>Δ</a:t>
            </a:r>
            <a:r>
              <a:rPr lang="it-IT"/>
              <a:t>v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flat" cmpd="sng" algn="ctr">
              <a:noFill/>
              <a:prstDash val="sysDot"/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lumMod val="110000"/>
                      <a:satMod val="105000"/>
                      <a:tint val="67000"/>
                    </a:schemeClr>
                  </a:gs>
                  <a:gs pos="50000">
                    <a:schemeClr val="accent1">
                      <a:lumMod val="105000"/>
                      <a:satMod val="103000"/>
                      <a:tint val="73000"/>
                    </a:schemeClr>
                  </a:gs>
                  <a:gs pos="100000">
                    <a:schemeClr val="accent1">
                      <a:lumMod val="105000"/>
                      <a:satMod val="109000"/>
                      <a:tint val="81000"/>
                    </a:schemeClr>
                  </a:gs>
                </a:gsLst>
                <a:lin ang="5400000" scaled="0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linear"/>
            <c:dispRSqr val="0"/>
            <c:dispEq val="0"/>
          </c:trendline>
          <c:xVal>
            <c:numRef>
              <c:f>'ACR PMB-20'!$H$11:$H$30</c:f>
              <c:numCache>
                <c:formatCode>General</c:formatCode>
                <c:ptCount val="20"/>
                <c:pt idx="0">
                  <c:v>182</c:v>
                </c:pt>
                <c:pt idx="1">
                  <c:v>174</c:v>
                </c:pt>
                <c:pt idx="2">
                  <c:v>165</c:v>
                </c:pt>
                <c:pt idx="3">
                  <c:v>222</c:v>
                </c:pt>
                <c:pt idx="4">
                  <c:v>191</c:v>
                </c:pt>
                <c:pt idx="5">
                  <c:v>265</c:v>
                </c:pt>
                <c:pt idx="6">
                  <c:v>176</c:v>
                </c:pt>
                <c:pt idx="7">
                  <c:v>300</c:v>
                </c:pt>
                <c:pt idx="8">
                  <c:v>165</c:v>
                </c:pt>
                <c:pt idx="9">
                  <c:v>149</c:v>
                </c:pt>
                <c:pt idx="10">
                  <c:v>167</c:v>
                </c:pt>
                <c:pt idx="11">
                  <c:v>247</c:v>
                </c:pt>
                <c:pt idx="12">
                  <c:v>169</c:v>
                </c:pt>
                <c:pt idx="13">
                  <c:v>185</c:v>
                </c:pt>
                <c:pt idx="14">
                  <c:v>235</c:v>
                </c:pt>
                <c:pt idx="15">
                  <c:v>131</c:v>
                </c:pt>
                <c:pt idx="16">
                  <c:v>144</c:v>
                </c:pt>
                <c:pt idx="17">
                  <c:v>195</c:v>
                </c:pt>
                <c:pt idx="18">
                  <c:v>340</c:v>
                </c:pt>
                <c:pt idx="19">
                  <c:v>500</c:v>
                </c:pt>
              </c:numCache>
            </c:numRef>
          </c:xVal>
          <c:yVal>
            <c:numRef>
              <c:f>'ACR PMB-20'!$K$11:$K$30</c:f>
              <c:numCache>
                <c:formatCode>0.00</c:formatCode>
                <c:ptCount val="20"/>
                <c:pt idx="0">
                  <c:v>3.4198889884080925</c:v>
                </c:pt>
                <c:pt idx="1">
                  <c:v>3.6653387714966623</c:v>
                </c:pt>
                <c:pt idx="2">
                  <c:v>3.3434682280058747</c:v>
                </c:pt>
                <c:pt idx="3">
                  <c:v>4.0352968598498684</c:v>
                </c:pt>
                <c:pt idx="4">
                  <c:v>3.9414218089600657</c:v>
                </c:pt>
                <c:pt idx="5">
                  <c:v>3.7965050893352341</c:v>
                </c:pt>
                <c:pt idx="6">
                  <c:v>4.2463022668703836</c:v>
                </c:pt>
                <c:pt idx="7">
                  <c:v>4.9387036620342828</c:v>
                </c:pt>
                <c:pt idx="8">
                  <c:v>3.6248997478515728</c:v>
                </c:pt>
                <c:pt idx="9">
                  <c:v>3.6145610748028023</c:v>
                </c:pt>
                <c:pt idx="10">
                  <c:v>3.0976033227823723</c:v>
                </c:pt>
                <c:pt idx="11">
                  <c:v>4.4265200141193404</c:v>
                </c:pt>
                <c:pt idx="12">
                  <c:v>3.05900881107587</c:v>
                </c:pt>
                <c:pt idx="13">
                  <c:v>3.4262089290196691</c:v>
                </c:pt>
                <c:pt idx="14">
                  <c:v>3.1256273402604506</c:v>
                </c:pt>
                <c:pt idx="15">
                  <c:v>2.8200000000000003</c:v>
                </c:pt>
                <c:pt idx="16">
                  <c:v>3.15</c:v>
                </c:pt>
                <c:pt idx="17">
                  <c:v>3.3899999999999997</c:v>
                </c:pt>
                <c:pt idx="18">
                  <c:v>2.62877614570366</c:v>
                </c:pt>
                <c:pt idx="19">
                  <c:v>3.7670804016036286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FF-465C-8DD1-104FAC92A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048128"/>
        <c:axId val="729055808"/>
      </c:scatterChart>
      <c:valAx>
        <c:axId val="729048128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55808"/>
        <c:crosses val="autoZero"/>
        <c:crossBetween val="midCat"/>
      </c:valAx>
      <c:valAx>
        <c:axId val="72905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it-IT"/>
                  <a:t>v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9048128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N</a:t>
            </a:r>
            <a:r>
              <a:rPr lang="it-IT" baseline="-25000"/>
              <a:t>giri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'ACR PMB-20'!$J$10</c:f>
              <c:strCache>
                <c:ptCount val="1"/>
                <c:pt idx="0">
                  <c:v>vSSD [%]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'ACR PMB-20'!$H$11:$H$30</c:f>
              <c:numCache>
                <c:formatCode>General</c:formatCode>
                <c:ptCount val="20"/>
                <c:pt idx="0">
                  <c:v>182</c:v>
                </c:pt>
                <c:pt idx="1">
                  <c:v>174</c:v>
                </c:pt>
                <c:pt idx="2">
                  <c:v>165</c:v>
                </c:pt>
                <c:pt idx="3">
                  <c:v>222</c:v>
                </c:pt>
                <c:pt idx="4">
                  <c:v>191</c:v>
                </c:pt>
                <c:pt idx="5">
                  <c:v>265</c:v>
                </c:pt>
                <c:pt idx="6">
                  <c:v>176</c:v>
                </c:pt>
                <c:pt idx="7">
                  <c:v>300</c:v>
                </c:pt>
                <c:pt idx="8">
                  <c:v>165</c:v>
                </c:pt>
                <c:pt idx="9">
                  <c:v>149</c:v>
                </c:pt>
                <c:pt idx="10">
                  <c:v>167</c:v>
                </c:pt>
                <c:pt idx="11">
                  <c:v>247</c:v>
                </c:pt>
                <c:pt idx="12">
                  <c:v>169</c:v>
                </c:pt>
                <c:pt idx="13">
                  <c:v>185</c:v>
                </c:pt>
                <c:pt idx="14">
                  <c:v>235</c:v>
                </c:pt>
                <c:pt idx="15">
                  <c:v>131</c:v>
                </c:pt>
                <c:pt idx="16">
                  <c:v>144</c:v>
                </c:pt>
                <c:pt idx="17">
                  <c:v>195</c:v>
                </c:pt>
                <c:pt idx="18">
                  <c:v>340</c:v>
                </c:pt>
                <c:pt idx="19">
                  <c:v>500</c:v>
                </c:pt>
              </c:numCache>
            </c:numRef>
          </c:xVal>
          <c:yVal>
            <c:numRef>
              <c:f>'ACR PMB-20'!$J$11:$J$30</c:f>
              <c:numCache>
                <c:formatCode>0.00</c:formatCode>
                <c:ptCount val="20"/>
                <c:pt idx="0">
                  <c:v>3.6128884044355436</c:v>
                </c:pt>
                <c:pt idx="1">
                  <c:v>3.3858377708496423</c:v>
                </c:pt>
                <c:pt idx="2">
                  <c:v>3.7150679741415282</c:v>
                </c:pt>
                <c:pt idx="3">
                  <c:v>3.0526779815017946</c:v>
                </c:pt>
                <c:pt idx="4">
                  <c:v>3.0067194961712285</c:v>
                </c:pt>
                <c:pt idx="5">
                  <c:v>3.1957941746024954</c:v>
                </c:pt>
                <c:pt idx="6">
                  <c:v>2.7423171671668078</c:v>
                </c:pt>
                <c:pt idx="7">
                  <c:v>2.5419511372109405</c:v>
                </c:pt>
                <c:pt idx="8">
                  <c:v>3.4078776449920634</c:v>
                </c:pt>
                <c:pt idx="9">
                  <c:v>3.4402952974440515</c:v>
                </c:pt>
                <c:pt idx="10">
                  <c:v>3.9130950906580364</c:v>
                </c:pt>
                <c:pt idx="11">
                  <c:v>2.6356960179285793</c:v>
                </c:pt>
                <c:pt idx="12">
                  <c:v>3.9848080714693701</c:v>
                </c:pt>
                <c:pt idx="13">
                  <c:v>3.606568463823967</c:v>
                </c:pt>
                <c:pt idx="14">
                  <c:v>3.8887509030804956</c:v>
                </c:pt>
                <c:pt idx="15">
                  <c:v>4.16</c:v>
                </c:pt>
                <c:pt idx="16">
                  <c:v>3.86</c:v>
                </c:pt>
                <c:pt idx="17">
                  <c:v>3.62</c:v>
                </c:pt>
                <c:pt idx="18">
                  <c:v>4.3819222677367486</c:v>
                </c:pt>
                <c:pt idx="19">
                  <c:v>3.88502942231439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8E-4CAB-8777-B2E42B635E83}"/>
            </c:ext>
          </c:extLst>
        </c:ser>
        <c:ser>
          <c:idx val="1"/>
          <c:order val="1"/>
          <c:tx>
            <c:strRef>
              <c:f>'ACR PMB-20'!$B$36</c:f>
              <c:strCache>
                <c:ptCount val="1"/>
                <c:pt idx="0">
                  <c:v>UPPER_T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PMB-20'!$H$30,'ACR PMB-20'!$H$26)</c:f>
              <c:numCache>
                <c:formatCode>General</c:formatCode>
                <c:ptCount val="2"/>
                <c:pt idx="0">
                  <c:v>500</c:v>
                </c:pt>
                <c:pt idx="1">
                  <c:v>131</c:v>
                </c:pt>
              </c:numCache>
            </c:numRef>
          </c:xVal>
          <c:yVal>
            <c:numRef>
              <c:f>('ACR PMB-20'!$J$36,'ACR PMB-20'!$J$36)</c:f>
              <c:numCache>
                <c:formatCode>0.00</c:formatCode>
                <c:ptCount val="2"/>
                <c:pt idx="0">
                  <c:v>4.974876791773811</c:v>
                </c:pt>
                <c:pt idx="1">
                  <c:v>4.974876791773811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8E-4CAB-8777-B2E42B635E83}"/>
            </c:ext>
          </c:extLst>
        </c:ser>
        <c:ser>
          <c:idx val="2"/>
          <c:order val="2"/>
          <c:tx>
            <c:strRef>
              <c:f>'ACR PMB-20'!$B$37</c:f>
              <c:strCache>
                <c:ptCount val="1"/>
                <c:pt idx="0">
                  <c:v>LOWER_T [%]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('ACR PMB-20'!$H$30,'ACR PMB-20'!$H$26)</c:f>
              <c:numCache>
                <c:formatCode>General</c:formatCode>
                <c:ptCount val="2"/>
                <c:pt idx="0">
                  <c:v>500</c:v>
                </c:pt>
                <c:pt idx="1">
                  <c:v>131</c:v>
                </c:pt>
              </c:numCache>
            </c:numRef>
          </c:xVal>
          <c:yVal>
            <c:numRef>
              <c:f>('ACR PMB-20'!$J$37,'ACR PMB-20'!$J$37)</c:f>
              <c:numCache>
                <c:formatCode>0.00</c:formatCode>
                <c:ptCount val="2"/>
                <c:pt idx="0">
                  <c:v>2.0710981270594253</c:v>
                </c:pt>
                <c:pt idx="1">
                  <c:v>2.0710981270594253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8E-4CAB-8777-B2E42B635E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335424"/>
        <c:axId val="787335904"/>
      </c:scatterChart>
      <c:valAx>
        <c:axId val="787335424"/>
        <c:scaling>
          <c:orientation val="minMax"/>
          <c:max val="501"/>
          <c:min val="14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</a:t>
                </a:r>
                <a:r>
                  <a:rPr lang="it-IT" baseline="-25000"/>
                  <a:t>giri</a:t>
                </a:r>
                <a:r>
                  <a:rPr lang="it-IT" baseline="0"/>
                  <a:t> [-]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904"/>
        <c:crosses val="autoZero"/>
        <c:crossBetween val="midCat"/>
      </c:valAx>
      <c:valAx>
        <c:axId val="787335904"/>
        <c:scaling>
          <c:orientation val="minMax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7335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PMB-20'!$N$10</c:f>
              <c:strCache>
                <c:ptCount val="1"/>
                <c:pt idx="0">
                  <c:v>CDI [-]</c:v>
                </c:pt>
              </c:strCache>
            </c:strRef>
          </c:tx>
          <c:spPr>
            <a:pattFill prst="ltUpDiag">
              <a:fgClr>
                <a:schemeClr val="tx1">
                  <a:lumMod val="75000"/>
                  <a:lumOff val="25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stdDev"/>
            <c:noEndCap val="0"/>
            <c:val val="1"/>
            <c:spPr>
              <a:noFill/>
              <a:ln w="12700" cap="flat" cmpd="sng" algn="ctr">
                <a:solidFill>
                  <a:srgbClr val="C00000"/>
                </a:solidFill>
                <a:round/>
              </a:ln>
              <a:effectLst/>
            </c:spPr>
          </c:errBars>
          <c:cat>
            <c:strRef>
              <c:f>'ACR PMB-20'!$B$11:$B$30</c:f>
              <c:strCache>
                <c:ptCount val="20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B4</c:v>
                </c:pt>
                <c:pt idx="4">
                  <c:v>B5</c:v>
                </c:pt>
                <c:pt idx="5">
                  <c:v>B6</c:v>
                </c:pt>
                <c:pt idx="6">
                  <c:v>B7</c:v>
                </c:pt>
                <c:pt idx="7">
                  <c:v>B8</c:v>
                </c:pt>
                <c:pt idx="8">
                  <c:v>B9</c:v>
                </c:pt>
                <c:pt idx="9">
                  <c:v>B10</c:v>
                </c:pt>
                <c:pt idx="10">
                  <c:v>B11</c:v>
                </c:pt>
                <c:pt idx="11">
                  <c:v>B12</c:v>
                </c:pt>
                <c:pt idx="12">
                  <c:v>B13</c:v>
                </c:pt>
                <c:pt idx="13">
                  <c:v>B14</c:v>
                </c:pt>
                <c:pt idx="14">
                  <c:v>B15</c:v>
                </c:pt>
                <c:pt idx="15">
                  <c:v>B16</c:v>
                </c:pt>
                <c:pt idx="16">
                  <c:v>B17</c:v>
                </c:pt>
                <c:pt idx="17">
                  <c:v>B18</c:v>
                </c:pt>
                <c:pt idx="18">
                  <c:v>B19</c:v>
                </c:pt>
                <c:pt idx="19">
                  <c:v>B20</c:v>
                </c:pt>
              </c:strCache>
            </c:strRef>
          </c:cat>
          <c:val>
            <c:numRef>
              <c:f>'ACR PMB-20'!$N$11:$N$30</c:f>
              <c:numCache>
                <c:formatCode>0.00</c:formatCode>
                <c:ptCount val="20"/>
                <c:pt idx="0">
                  <c:v>68.719813322345544</c:v>
                </c:pt>
                <c:pt idx="1">
                  <c:v>73.659394921969124</c:v>
                </c:pt>
                <c:pt idx="2">
                  <c:v>83.935688123425734</c:v>
                </c:pt>
                <c:pt idx="3">
                  <c:v>86.194886043668703</c:v>
                </c:pt>
                <c:pt idx="4">
                  <c:v>72.786722198444295</c:v>
                </c:pt>
                <c:pt idx="5">
                  <c:v>119.53750681418569</c:v>
                </c:pt>
                <c:pt idx="6">
                  <c:v>62.48368486022423</c:v>
                </c:pt>
                <c:pt idx="7">
                  <c:v>95.602563284565349</c:v>
                </c:pt>
                <c:pt idx="8">
                  <c:v>82.837109761963802</c:v>
                </c:pt>
                <c:pt idx="9">
                  <c:v>53.117400508524497</c:v>
                </c:pt>
                <c:pt idx="10">
                  <c:v>71.00760359583137</c:v>
                </c:pt>
                <c:pt idx="11">
                  <c:v>86.06512487806549</c:v>
                </c:pt>
                <c:pt idx="12">
                  <c:v>83.050951193494711</c:v>
                </c:pt>
                <c:pt idx="13">
                  <c:v>81.171496127298269</c:v>
                </c:pt>
                <c:pt idx="14">
                  <c:v>135.08986513438413</c:v>
                </c:pt>
                <c:pt idx="15">
                  <c:v>63.704998585787507</c:v>
                </c:pt>
                <c:pt idx="16">
                  <c:v>64.249580928450087</c:v>
                </c:pt>
                <c:pt idx="17">
                  <c:v>109.05643772590611</c:v>
                </c:pt>
                <c:pt idx="18">
                  <c:v>246.49869593370386</c:v>
                </c:pt>
                <c:pt idx="19">
                  <c:v>323.2532444434255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B9-4114-BEB9-0747EE061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9418528"/>
        <c:axId val="2019419008"/>
      </c:barChart>
      <c:catAx>
        <c:axId val="201941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9419008"/>
        <c:crosses val="autoZero"/>
        <c:auto val="1"/>
        <c:lblAlgn val="ctr"/>
        <c:lblOffset val="100"/>
        <c:noMultiLvlLbl val="0"/>
      </c:catAx>
      <c:valAx>
        <c:axId val="201941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/>
                  <a:t>CDI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1941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PERCENTUALE</a:t>
            </a:r>
            <a:r>
              <a:rPr lang="it-IT" baseline="0"/>
              <a:t> DI VUOTI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'ACR REF-20'!$I$10</c:f>
              <c:strCache>
                <c:ptCount val="1"/>
                <c:pt idx="0">
                  <c:v>vgeo [%]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'ACR REF-20'!$B$11:$B$28</c:f>
              <c:strCache>
                <c:ptCount val="18"/>
                <c:pt idx="0">
                  <c:v>E1</c:v>
                </c:pt>
                <c:pt idx="1">
                  <c:v>E2</c:v>
                </c:pt>
                <c:pt idx="2">
                  <c:v>E3</c:v>
                </c:pt>
                <c:pt idx="3">
                  <c:v>E4</c:v>
                </c:pt>
                <c:pt idx="4">
                  <c:v>E5</c:v>
                </c:pt>
                <c:pt idx="5">
                  <c:v>E6</c:v>
                </c:pt>
                <c:pt idx="6">
                  <c:v>E7</c:v>
                </c:pt>
                <c:pt idx="7">
                  <c:v>E8</c:v>
                </c:pt>
                <c:pt idx="8">
                  <c:v>E9</c:v>
                </c:pt>
                <c:pt idx="9">
                  <c:v>E10</c:v>
                </c:pt>
                <c:pt idx="10">
                  <c:v>E11</c:v>
                </c:pt>
                <c:pt idx="11">
                  <c:v>E12</c:v>
                </c:pt>
                <c:pt idx="12">
                  <c:v>E13</c:v>
                </c:pt>
                <c:pt idx="13">
                  <c:v>E14</c:v>
                </c:pt>
                <c:pt idx="14">
                  <c:v>E15</c:v>
                </c:pt>
                <c:pt idx="15">
                  <c:v>E16</c:v>
                </c:pt>
                <c:pt idx="16">
                  <c:v>E17</c:v>
                </c:pt>
                <c:pt idx="17">
                  <c:v>E18</c:v>
                </c:pt>
              </c:strCache>
            </c:strRef>
          </c:cat>
          <c:val>
            <c:numRef>
              <c:f>'ACR REF-20'!$I$11:$I$28</c:f>
              <c:numCache>
                <c:formatCode>0.00</c:formatCode>
                <c:ptCount val="18"/>
                <c:pt idx="0">
                  <c:v>6.5629596370109127</c:v>
                </c:pt>
                <c:pt idx="1">
                  <c:v>6.8991429656536596</c:v>
                </c:pt>
                <c:pt idx="2">
                  <c:v>7.114738795978881</c:v>
                </c:pt>
                <c:pt idx="3">
                  <c:v>7.0453096302809382</c:v>
                </c:pt>
                <c:pt idx="4">
                  <c:v>7.0343471304338934</c:v>
                </c:pt>
                <c:pt idx="5">
                  <c:v>7.7944137864957463</c:v>
                </c:pt>
                <c:pt idx="6">
                  <c:v>7.0489637968966239</c:v>
                </c:pt>
                <c:pt idx="7">
                  <c:v>7.0489637968966239</c:v>
                </c:pt>
                <c:pt idx="8">
                  <c:v>7.0453096302809382</c:v>
                </c:pt>
                <c:pt idx="9">
                  <c:v>7.0855054630534431</c:v>
                </c:pt>
                <c:pt idx="10">
                  <c:v>6.9941512976614</c:v>
                </c:pt>
                <c:pt idx="11">
                  <c:v>7.0672346299750384</c:v>
                </c:pt>
                <c:pt idx="12">
                  <c:v>6.9</c:v>
                </c:pt>
                <c:pt idx="13">
                  <c:v>6.95</c:v>
                </c:pt>
                <c:pt idx="14">
                  <c:v>7.06</c:v>
                </c:pt>
                <c:pt idx="15">
                  <c:v>6.97</c:v>
                </c:pt>
                <c:pt idx="16">
                  <c:v>7.3031408282339445</c:v>
                </c:pt>
                <c:pt idx="17">
                  <c:v>7.0453096302809382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41-4E44-BB6D-0D91FC0E41B7}"/>
            </c:ext>
          </c:extLst>
        </c:ser>
        <c:ser>
          <c:idx val="1"/>
          <c:order val="1"/>
          <c:tx>
            <c:strRef>
              <c:f>'ACR REF-20'!$J$10</c:f>
              <c:strCache>
                <c:ptCount val="1"/>
                <c:pt idx="0">
                  <c:v>vSSD [%]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'ACR REF-20'!$B$11:$B$28</c:f>
              <c:strCache>
                <c:ptCount val="18"/>
                <c:pt idx="0">
                  <c:v>E1</c:v>
                </c:pt>
                <c:pt idx="1">
                  <c:v>E2</c:v>
                </c:pt>
                <c:pt idx="2">
                  <c:v>E3</c:v>
                </c:pt>
                <c:pt idx="3">
                  <c:v>E4</c:v>
                </c:pt>
                <c:pt idx="4">
                  <c:v>E5</c:v>
                </c:pt>
                <c:pt idx="5">
                  <c:v>E6</c:v>
                </c:pt>
                <c:pt idx="6">
                  <c:v>E7</c:v>
                </c:pt>
                <c:pt idx="7">
                  <c:v>E8</c:v>
                </c:pt>
                <c:pt idx="8">
                  <c:v>E9</c:v>
                </c:pt>
                <c:pt idx="9">
                  <c:v>E10</c:v>
                </c:pt>
                <c:pt idx="10">
                  <c:v>E11</c:v>
                </c:pt>
                <c:pt idx="11">
                  <c:v>E12</c:v>
                </c:pt>
                <c:pt idx="12">
                  <c:v>E13</c:v>
                </c:pt>
                <c:pt idx="13">
                  <c:v>E14</c:v>
                </c:pt>
                <c:pt idx="14">
                  <c:v>E15</c:v>
                </c:pt>
                <c:pt idx="15">
                  <c:v>E16</c:v>
                </c:pt>
                <c:pt idx="16">
                  <c:v>E17</c:v>
                </c:pt>
                <c:pt idx="17">
                  <c:v>E18</c:v>
                </c:pt>
              </c:strCache>
            </c:strRef>
          </c:cat>
          <c:val>
            <c:numRef>
              <c:f>'ACR REF-20'!$J$11:$J$28</c:f>
              <c:numCache>
                <c:formatCode>0.00</c:formatCode>
                <c:ptCount val="18"/>
                <c:pt idx="0">
                  <c:v>2.8645049592039284</c:v>
                </c:pt>
                <c:pt idx="1">
                  <c:v>3.6161401961747219</c:v>
                </c:pt>
                <c:pt idx="2">
                  <c:v>3.8016986030533828</c:v>
                </c:pt>
                <c:pt idx="3">
                  <c:v>3.5126279901531832</c:v>
                </c:pt>
                <c:pt idx="4">
                  <c:v>3.908539691830959</c:v>
                </c:pt>
                <c:pt idx="5">
                  <c:v>4.7313801986754385</c:v>
                </c:pt>
                <c:pt idx="6">
                  <c:v>3.8795190239885757</c:v>
                </c:pt>
                <c:pt idx="7">
                  <c:v>3.6630526514781936</c:v>
                </c:pt>
                <c:pt idx="8">
                  <c:v>3.5220391532266415</c:v>
                </c:pt>
                <c:pt idx="9">
                  <c:v>4.2380000700544489</c:v>
                </c:pt>
                <c:pt idx="10">
                  <c:v>3.7970507070226645</c:v>
                </c:pt>
                <c:pt idx="11">
                  <c:v>4.2262698263548</c:v>
                </c:pt>
                <c:pt idx="12">
                  <c:v>3.65</c:v>
                </c:pt>
                <c:pt idx="13">
                  <c:v>3.5</c:v>
                </c:pt>
                <c:pt idx="14">
                  <c:v>3.93</c:v>
                </c:pt>
                <c:pt idx="15">
                  <c:v>3.03</c:v>
                </c:pt>
                <c:pt idx="16">
                  <c:v>4.1342526672834667</c:v>
                </c:pt>
                <c:pt idx="17">
                  <c:v>4.0068059285690243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41-4E44-BB6D-0D91FC0E4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3977887"/>
        <c:axId val="1353981247"/>
      </c:barChart>
      <c:lineChart>
        <c:grouping val="standard"/>
        <c:varyColors val="0"/>
        <c:ser>
          <c:idx val="2"/>
          <c:order val="2"/>
          <c:tx>
            <c:strRef>
              <c:f>'ACR REF-20'!$K$10</c:f>
              <c:strCache>
                <c:ptCount val="1"/>
                <c:pt idx="0">
                  <c:v>Δv [%]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'ACR REF-20'!$B$11:$B$28</c:f>
              <c:strCache>
                <c:ptCount val="18"/>
                <c:pt idx="0">
                  <c:v>E1</c:v>
                </c:pt>
                <c:pt idx="1">
                  <c:v>E2</c:v>
                </c:pt>
                <c:pt idx="2">
                  <c:v>E3</c:v>
                </c:pt>
                <c:pt idx="3">
                  <c:v>E4</c:v>
                </c:pt>
                <c:pt idx="4">
                  <c:v>E5</c:v>
                </c:pt>
                <c:pt idx="5">
                  <c:v>E6</c:v>
                </c:pt>
                <c:pt idx="6">
                  <c:v>E7</c:v>
                </c:pt>
                <c:pt idx="7">
                  <c:v>E8</c:v>
                </c:pt>
                <c:pt idx="8">
                  <c:v>E9</c:v>
                </c:pt>
                <c:pt idx="9">
                  <c:v>E10</c:v>
                </c:pt>
                <c:pt idx="10">
                  <c:v>E11</c:v>
                </c:pt>
                <c:pt idx="11">
                  <c:v>E12</c:v>
                </c:pt>
                <c:pt idx="12">
                  <c:v>E13</c:v>
                </c:pt>
                <c:pt idx="13">
                  <c:v>E14</c:v>
                </c:pt>
                <c:pt idx="14">
                  <c:v>E15</c:v>
                </c:pt>
                <c:pt idx="15">
                  <c:v>E16</c:v>
                </c:pt>
                <c:pt idx="16">
                  <c:v>E17</c:v>
                </c:pt>
                <c:pt idx="17">
                  <c:v>E18</c:v>
                </c:pt>
              </c:strCache>
            </c:strRef>
          </c:cat>
          <c:val>
            <c:numRef>
              <c:f>'ACR REF-20'!$K$11:$K$28</c:f>
              <c:numCache>
                <c:formatCode>0.00</c:formatCode>
                <c:ptCount val="18"/>
                <c:pt idx="0">
                  <c:v>3.6984546778069842</c:v>
                </c:pt>
                <c:pt idx="1">
                  <c:v>3.2830027694789377</c:v>
                </c:pt>
                <c:pt idx="2">
                  <c:v>3.3130401929254982</c:v>
                </c:pt>
                <c:pt idx="3">
                  <c:v>3.532681640127755</c:v>
                </c:pt>
                <c:pt idx="4">
                  <c:v>3.1258074386029344</c:v>
                </c:pt>
                <c:pt idx="5">
                  <c:v>3.0630335878203079</c:v>
                </c:pt>
                <c:pt idx="6">
                  <c:v>3.1694447729080482</c:v>
                </c:pt>
                <c:pt idx="7">
                  <c:v>3.3859111454184303</c:v>
                </c:pt>
                <c:pt idx="8">
                  <c:v>3.5232704770542966</c:v>
                </c:pt>
                <c:pt idx="9">
                  <c:v>2.8475053929989942</c:v>
                </c:pt>
                <c:pt idx="10">
                  <c:v>3.1971005906387355</c:v>
                </c:pt>
                <c:pt idx="11">
                  <c:v>2.8409648036202384</c:v>
                </c:pt>
                <c:pt idx="12">
                  <c:v>3.2500000000000004</c:v>
                </c:pt>
                <c:pt idx="13">
                  <c:v>3.45</c:v>
                </c:pt>
                <c:pt idx="14">
                  <c:v>3.1299999999999994</c:v>
                </c:pt>
                <c:pt idx="15">
                  <c:v>3.94</c:v>
                </c:pt>
                <c:pt idx="16">
                  <c:v>3.1688881609504778</c:v>
                </c:pt>
                <c:pt idx="17">
                  <c:v>3.0385037017119139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41-4E44-BB6D-0D91FC0E4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977887"/>
        <c:axId val="1353981247"/>
      </c:lineChart>
      <c:catAx>
        <c:axId val="1353977887"/>
        <c:scaling>
          <c:orientation val="minMax"/>
        </c:scaling>
        <c:delete val="0"/>
        <c:axPos val="b"/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81247"/>
        <c:crosses val="autoZero"/>
        <c:auto val="0"/>
        <c:lblAlgn val="ctr"/>
        <c:lblOffset val="100"/>
        <c:noMultiLvlLbl val="0"/>
      </c:catAx>
      <c:valAx>
        <c:axId val="135398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3977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163830</xdr:rowOff>
    </xdr:from>
    <xdr:to>
      <xdr:col>24</xdr:col>
      <xdr:colOff>518160</xdr:colOff>
      <xdr:row>21</xdr:row>
      <xdr:rowOff>144780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676A7342-65DD-CAD5-735A-28737621E6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190500</xdr:colOff>
      <xdr:row>45</xdr:row>
      <xdr:rowOff>175260</xdr:rowOff>
    </xdr:from>
    <xdr:to>
      <xdr:col>10</xdr:col>
      <xdr:colOff>167640</xdr:colOff>
      <xdr:row>64</xdr:row>
      <xdr:rowOff>72390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A889FAA-633E-454B-9E80-8D3463B8B1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30480</xdr:colOff>
      <xdr:row>22</xdr:row>
      <xdr:rowOff>57150</xdr:rowOff>
    </xdr:from>
    <xdr:to>
      <xdr:col>24</xdr:col>
      <xdr:colOff>548640</xdr:colOff>
      <xdr:row>37</xdr:row>
      <xdr:rowOff>99060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3C6AC20-D365-F458-AF81-1F678A482F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38</xdr:row>
      <xdr:rowOff>0</xdr:rowOff>
    </xdr:from>
    <xdr:to>
      <xdr:col>26</xdr:col>
      <xdr:colOff>237067</xdr:colOff>
      <xdr:row>60</xdr:row>
      <xdr:rowOff>99060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DB12692-1F70-483F-BE5D-1FFF4D24F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464819</xdr:colOff>
      <xdr:row>1</xdr:row>
      <xdr:rowOff>95250</xdr:rowOff>
    </xdr:from>
    <xdr:to>
      <xdr:col>25</xdr:col>
      <xdr:colOff>37252</xdr:colOff>
      <xdr:row>22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B2BC5D2-F039-4773-97F2-E8417E5D0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2539</xdr:colOff>
      <xdr:row>22</xdr:row>
      <xdr:rowOff>167640</xdr:rowOff>
    </xdr:from>
    <xdr:to>
      <xdr:col>25</xdr:col>
      <xdr:colOff>239606</xdr:colOff>
      <xdr:row>45</xdr:row>
      <xdr:rowOff>91440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5F9DFDC2-7981-FBF8-5D44-187C2164EA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297180</xdr:colOff>
      <xdr:row>45</xdr:row>
      <xdr:rowOff>26670</xdr:rowOff>
    </xdr:from>
    <xdr:to>
      <xdr:col>10</xdr:col>
      <xdr:colOff>228600</xdr:colOff>
      <xdr:row>63</xdr:row>
      <xdr:rowOff>83820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B7A5BAD-4B94-4873-7920-DFB4118E36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7620</xdr:colOff>
      <xdr:row>46</xdr:row>
      <xdr:rowOff>26670</xdr:rowOff>
    </xdr:from>
    <xdr:to>
      <xdr:col>25</xdr:col>
      <xdr:colOff>274320</xdr:colOff>
      <xdr:row>65</xdr:row>
      <xdr:rowOff>83820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DF1067D-6941-E438-121F-C2B10AA082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182880</xdr:colOff>
      <xdr:row>2</xdr:row>
      <xdr:rowOff>22860</xdr:rowOff>
    </xdr:from>
    <xdr:to>
      <xdr:col>26</xdr:col>
      <xdr:colOff>419100</xdr:colOff>
      <xdr:row>23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8A4E6E8-9FF1-4792-84E3-00F1D9424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167640</xdr:colOff>
      <xdr:row>24</xdr:row>
      <xdr:rowOff>91440</xdr:rowOff>
    </xdr:from>
    <xdr:to>
      <xdr:col>26</xdr:col>
      <xdr:colOff>404707</xdr:colOff>
      <xdr:row>47</xdr:row>
      <xdr:rowOff>15240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87D842B-7A3D-41D7-A28B-988B62BAEB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754380</xdr:colOff>
      <xdr:row>40</xdr:row>
      <xdr:rowOff>0</xdr:rowOff>
    </xdr:from>
    <xdr:to>
      <xdr:col>9</xdr:col>
      <xdr:colOff>556260</xdr:colOff>
      <xdr:row>58</xdr:row>
      <xdr:rowOff>72390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A3C54C7-CD6D-4505-8008-411CABF93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510540</xdr:colOff>
      <xdr:row>1</xdr:row>
      <xdr:rowOff>106680</xdr:rowOff>
    </xdr:from>
    <xdr:to>
      <xdr:col>25</xdr:col>
      <xdr:colOff>144780</xdr:colOff>
      <xdr:row>22</xdr:row>
      <xdr:rowOff>106680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01B0C59-7772-49C9-B577-9FFE0DCAE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510540</xdr:colOff>
      <xdr:row>23</xdr:row>
      <xdr:rowOff>30480</xdr:rowOff>
    </xdr:from>
    <xdr:to>
      <xdr:col>25</xdr:col>
      <xdr:colOff>138007</xdr:colOff>
      <xdr:row>45</xdr:row>
      <xdr:rowOff>137160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385FDA6-E7C1-4B4A-AAB4-6D6BCBD9FE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338667</xdr:colOff>
      <xdr:row>44</xdr:row>
      <xdr:rowOff>143933</xdr:rowOff>
    </xdr:from>
    <xdr:to>
      <xdr:col>11</xdr:col>
      <xdr:colOff>480907</xdr:colOff>
      <xdr:row>63</xdr:row>
      <xdr:rowOff>33443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4E948E02-5B95-4FD0-A3D2-22864C914B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541020</xdr:colOff>
      <xdr:row>46</xdr:row>
      <xdr:rowOff>68580</xdr:rowOff>
    </xdr:from>
    <xdr:to>
      <xdr:col>25</xdr:col>
      <xdr:colOff>175260</xdr:colOff>
      <xdr:row>65</xdr:row>
      <xdr:rowOff>68580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116415A-D9DE-4BA2-9AB3-6E220DC510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228600</xdr:colOff>
      <xdr:row>2</xdr:row>
      <xdr:rowOff>0</xdr:rowOff>
    </xdr:from>
    <xdr:to>
      <xdr:col>25</xdr:col>
      <xdr:colOff>472440</xdr:colOff>
      <xdr:row>23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37A5E0B-7163-474C-83FA-55E27CC39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312420</xdr:colOff>
      <xdr:row>23</xdr:row>
      <xdr:rowOff>114300</xdr:rowOff>
    </xdr:from>
    <xdr:to>
      <xdr:col>25</xdr:col>
      <xdr:colOff>549487</xdr:colOff>
      <xdr:row>46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C75A411-77D8-470E-A3BD-84F80F97F3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304800</xdr:colOff>
      <xdr:row>38</xdr:row>
      <xdr:rowOff>114300</xdr:rowOff>
    </xdr:from>
    <xdr:to>
      <xdr:col>9</xdr:col>
      <xdr:colOff>495300</xdr:colOff>
      <xdr:row>58</xdr:row>
      <xdr:rowOff>91440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A4376EB2-D3AC-4BA3-9C7F-6E00FEC51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297180</xdr:colOff>
      <xdr:row>47</xdr:row>
      <xdr:rowOff>7620</xdr:rowOff>
    </xdr:from>
    <xdr:to>
      <xdr:col>25</xdr:col>
      <xdr:colOff>541020</xdr:colOff>
      <xdr:row>66</xdr:row>
      <xdr:rowOff>7620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27EED0A-A0A2-4C9E-8951-F4C0B7B46A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22860</xdr:colOff>
      <xdr:row>1</xdr:row>
      <xdr:rowOff>87630</xdr:rowOff>
    </xdr:from>
    <xdr:to>
      <xdr:col>19</xdr:col>
      <xdr:colOff>228600</xdr:colOff>
      <xdr:row>21</xdr:row>
      <xdr:rowOff>22860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7049563-F3D2-7D4D-83AB-82214ED46C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601980</xdr:colOff>
      <xdr:row>9</xdr:row>
      <xdr:rowOff>140970</xdr:rowOff>
    </xdr:from>
    <xdr:to>
      <xdr:col>9</xdr:col>
      <xdr:colOff>579120</xdr:colOff>
      <xdr:row>29</xdr:row>
      <xdr:rowOff>22860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365ECEC-CA4D-F01E-E50B-CB7E5C3225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23</xdr:row>
      <xdr:rowOff>0</xdr:rowOff>
    </xdr:from>
    <xdr:to>
      <xdr:col>19</xdr:col>
      <xdr:colOff>205740</xdr:colOff>
      <xdr:row>42</xdr:row>
      <xdr:rowOff>140970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C15FD96-C5BC-4EEE-909A-E3BF8139C7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297180</xdr:colOff>
      <xdr:row>1</xdr:row>
      <xdr:rowOff>110490</xdr:rowOff>
    </xdr:from>
    <xdr:to>
      <xdr:col>27</xdr:col>
      <xdr:colOff>7620</xdr:colOff>
      <xdr:row>19</xdr:row>
      <xdr:rowOff>15240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370F8022-6BEB-4A80-E4CB-B739E26A1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304800</xdr:colOff>
      <xdr:row>23</xdr:row>
      <xdr:rowOff>0</xdr:rowOff>
    </xdr:from>
    <xdr:to>
      <xdr:col>28</xdr:col>
      <xdr:colOff>30480</xdr:colOff>
      <xdr:row>42</xdr:row>
      <xdr:rowOff>137160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20E557E7-C13C-4C1C-AB1B-7AE754FD06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Compaction%20curves\SP2_20_compaction_curves_cyl_specimens.xlsx" TargetMode="External"/><Relationship Id="rId1" Type="http://schemas.openxmlformats.org/officeDocument/2006/relationships/externalLinkPath" Target="Compaction%20curves/SP2_20_compaction_curves_cyl_specimen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Compaction%20curves\PMB_20_compaction_curves_cyl_specimens.xlsx" TargetMode="External"/><Relationship Id="rId1" Type="http://schemas.openxmlformats.org/officeDocument/2006/relationships/externalLinkPath" Target="Compaction%20curves/PMB_20_compaction_curves_cyl_specimen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Compaction%20curves\REF_20_compaction_curves_cyl_specimens.xlsx" TargetMode="External"/><Relationship Id="rId1" Type="http://schemas.openxmlformats.org/officeDocument/2006/relationships/externalLinkPath" Target="Compaction%20curves/REF_20_compaction_curves_cyl_specimens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Compaction%20curves\SP2_50_compaction_curves_cyl_specimens.xlsx" TargetMode="External"/><Relationship Id="rId1" Type="http://schemas.openxmlformats.org/officeDocument/2006/relationships/externalLinkPath" Target="Compaction%20curves/SP2_50_compaction_curves_cyl_specimens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Compaction%20curves\PMB_50_compaction_curves_cyl_specimens.xlsx" TargetMode="External"/><Relationship Id="rId1" Type="http://schemas.openxmlformats.org/officeDocument/2006/relationships/externalLinkPath" Target="Compaction%20curves/PMB_50_compaction_curves_cyl_specimens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Volumetrics%20data\volumetric_characteristics_prism_specimens_tesi_pellegrino.xlsx" TargetMode="External"/><Relationship Id="rId1" Type="http://schemas.openxmlformats.org/officeDocument/2006/relationships/externalLinkPath" Target="volumetric_characteristics_prism_specimens_tesi_pellegrin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1 SP2-20 26_02"/>
      <sheetName val="A2 SP2-20 03_03"/>
      <sheetName val="A4 SP2-20 04_03"/>
      <sheetName val="A5 SP2-20 04_03"/>
      <sheetName val="A6 SP2-20 04_03"/>
      <sheetName val="A7 SP2-20 04_03"/>
      <sheetName val="A8 SP2-20 04_03"/>
      <sheetName val="A9 SP2-20 06_03"/>
      <sheetName val="A10 SP2-20 06_03"/>
      <sheetName val="A11 SP2-20 06_03"/>
      <sheetName val="A12 SP2-20 06_03"/>
      <sheetName val="A13 SP2-20 11_03"/>
      <sheetName val="A14 SP2-20 11_03"/>
      <sheetName val="A15 SP2-20 11_03"/>
      <sheetName val="A16 SP2-20 11_03"/>
      <sheetName val="A18 SP2-20 16_05"/>
      <sheetName val="A19 SP2-20 16_05"/>
      <sheetName val="A20 SP2-20 16_05"/>
      <sheetName val="A21 SP2-20 16_05"/>
      <sheetName val="A22 SP2-20 19_05"/>
      <sheetName val="A23 SP2-20 19_05"/>
      <sheetName val="A24 SP2-20 20_05"/>
      <sheetName val="A25 SP2-20 20_05"/>
      <sheetName val="A26 SP2-20 21_05"/>
      <sheetName val="A27 SP2-20 21_05"/>
      <sheetName val="A28 SP2-20 21_05"/>
      <sheetName val="A29 SP2-20 21_05"/>
      <sheetName val="Dati aggregati"/>
    </sheetNames>
    <sheetDataSet>
      <sheetData sheetId="0">
        <row r="32">
          <cell r="C32">
            <v>83.026146495975269</v>
          </cell>
        </row>
        <row r="33">
          <cell r="C33">
            <v>6.4073076000073694</v>
          </cell>
        </row>
        <row r="34">
          <cell r="C34">
            <v>26.73238889577965</v>
          </cell>
        </row>
      </sheetData>
      <sheetData sheetId="1">
        <row r="32">
          <cell r="C32">
            <v>82.748642676938076</v>
          </cell>
        </row>
        <row r="33">
          <cell r="C33">
            <v>6.6089264871301259</v>
          </cell>
        </row>
        <row r="34">
          <cell r="C34">
            <v>31.87713822254409</v>
          </cell>
        </row>
      </sheetData>
      <sheetData sheetId="2">
        <row r="32">
          <cell r="C32">
            <v>82.210014205355066</v>
          </cell>
        </row>
        <row r="33">
          <cell r="C33">
            <v>6.6115914470444705</v>
          </cell>
        </row>
        <row r="34">
          <cell r="C34">
            <v>54.508301333210511</v>
          </cell>
        </row>
      </sheetData>
      <sheetData sheetId="3">
        <row r="32">
          <cell r="C32">
            <v>81.664628218562584</v>
          </cell>
        </row>
        <row r="33">
          <cell r="C33">
            <v>6.6264320714071898</v>
          </cell>
        </row>
        <row r="34">
          <cell r="C34">
            <v>74.457695641927785</v>
          </cell>
        </row>
      </sheetData>
      <sheetData sheetId="4">
        <row r="32">
          <cell r="C32">
            <v>81.812986175001114</v>
          </cell>
        </row>
        <row r="33">
          <cell r="C33">
            <v>6.2501499134950063</v>
          </cell>
        </row>
        <row r="34">
          <cell r="C34">
            <v>98.927914949626938</v>
          </cell>
        </row>
      </sheetData>
      <sheetData sheetId="5">
        <row r="32">
          <cell r="C32">
            <v>80.859894983708983</v>
          </cell>
        </row>
        <row r="33">
          <cell r="C33">
            <v>6.9466480212205486</v>
          </cell>
        </row>
        <row r="34">
          <cell r="C34">
            <v>103.17700100279762</v>
          </cell>
        </row>
      </sheetData>
      <sheetData sheetId="6">
        <row r="32">
          <cell r="C32">
            <v>81.32899387298113</v>
          </cell>
        </row>
        <row r="33">
          <cell r="C33">
            <v>6.7002655048791757</v>
          </cell>
        </row>
        <row r="34">
          <cell r="C34">
            <v>86.600232896973012</v>
          </cell>
        </row>
      </sheetData>
      <sheetData sheetId="7">
        <row r="32">
          <cell r="C32">
            <v>82.077821775949886</v>
          </cell>
        </row>
        <row r="33">
          <cell r="C33">
            <v>6.6620749279557989</v>
          </cell>
        </row>
        <row r="34">
          <cell r="C34">
            <v>55.456425297263195</v>
          </cell>
        </row>
      </sheetData>
      <sheetData sheetId="8">
        <row r="32">
          <cell r="C32">
            <v>82.498391934125607</v>
          </cell>
        </row>
        <row r="33">
          <cell r="C33">
            <v>6.3442966351588446</v>
          </cell>
        </row>
        <row r="34">
          <cell r="C34">
            <v>53.470462786174267</v>
          </cell>
        </row>
      </sheetData>
      <sheetData sheetId="9">
        <row r="32">
          <cell r="C32">
            <v>82.560914549025824</v>
          </cell>
        </row>
        <row r="33">
          <cell r="C33">
            <v>6.391880795308861</v>
          </cell>
        </row>
        <row r="34">
          <cell r="C34">
            <v>52.397226265452218</v>
          </cell>
        </row>
      </sheetData>
      <sheetData sheetId="10">
        <row r="32">
          <cell r="C32">
            <v>83.798457599309813</v>
          </cell>
        </row>
        <row r="33">
          <cell r="C33">
            <v>6.0747536938969091</v>
          </cell>
        </row>
        <row r="34">
          <cell r="C34">
            <v>25.703517161818581</v>
          </cell>
        </row>
      </sheetData>
      <sheetData sheetId="11">
        <row r="32">
          <cell r="C32">
            <v>82.271668736588325</v>
          </cell>
        </row>
        <row r="33">
          <cell r="C33">
            <v>6.3870841050899259</v>
          </cell>
        </row>
        <row r="34">
          <cell r="C34">
            <v>61.501972742852558</v>
          </cell>
        </row>
      </sheetData>
      <sheetData sheetId="12">
        <row r="32">
          <cell r="C32">
            <v>82.43048074631163</v>
          </cell>
        </row>
        <row r="33">
          <cell r="C33">
            <v>6.1548585436878778</v>
          </cell>
        </row>
        <row r="34">
          <cell r="C34">
            <v>69.130337719837826</v>
          </cell>
        </row>
      </sheetData>
      <sheetData sheetId="13">
        <row r="32">
          <cell r="C32">
            <v>81.916396790863018</v>
          </cell>
        </row>
        <row r="33">
          <cell r="C33">
            <v>6.4523116999652048</v>
          </cell>
        </row>
        <row r="34">
          <cell r="C34">
            <v>74.469339354023305</v>
          </cell>
        </row>
      </sheetData>
      <sheetData sheetId="14">
        <row r="32">
          <cell r="C32">
            <v>82.507444674670126</v>
          </cell>
        </row>
        <row r="33">
          <cell r="C33">
            <v>6.349504793490687</v>
          </cell>
        </row>
        <row r="34">
          <cell r="C34">
            <v>52.023521300787024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1 PMB-20 12_03"/>
      <sheetName val="B2 PMB-20 12_03"/>
      <sheetName val="B3 PMB-20 12_03"/>
      <sheetName val="B4 PMB-20 12_03"/>
      <sheetName val="B5 PMB-20 13_03"/>
      <sheetName val="B6 PMB-20 13_03"/>
      <sheetName val="B7 PMB-20 13_03"/>
      <sheetName val="B8 PMB-20 13_03"/>
      <sheetName val="B9 PMB-20 18_03"/>
      <sheetName val="B10 PMB-20 18_03"/>
      <sheetName val="B11 PMB-20 18_03"/>
      <sheetName val="B12 PMB-20 18_03"/>
      <sheetName val="B13 PMB-20 19_03"/>
      <sheetName val="B14 PMB-20 19_03"/>
      <sheetName val="B15 PMB-20 19_03"/>
      <sheetName val="B16 PMB-20 11_04"/>
      <sheetName val="B17 PMB-20 22_05"/>
      <sheetName val="B18 PMB-20 22_05"/>
      <sheetName val="B19 PMB-20 29_05"/>
      <sheetName val="B20 PMB-20 29_05"/>
      <sheetName val="Dati Aggregati"/>
    </sheetNames>
    <sheetDataSet>
      <sheetData sheetId="0">
        <row r="32">
          <cell r="C32">
            <v>81.896303965400932</v>
          </cell>
        </row>
        <row r="33">
          <cell r="C33">
            <v>6.5574067374368701</v>
          </cell>
        </row>
        <row r="34">
          <cell r="C34">
            <v>68.719813322345544</v>
          </cell>
        </row>
      </sheetData>
      <sheetData sheetId="1">
        <row r="32">
          <cell r="C32">
            <v>81.395043396190502</v>
          </cell>
        </row>
        <row r="33">
          <cell r="C33">
            <v>6.8792526471910813</v>
          </cell>
        </row>
        <row r="34">
          <cell r="C34">
            <v>73.659394921969124</v>
          </cell>
        </row>
      </sheetData>
      <sheetData sheetId="2">
        <row r="32">
          <cell r="C32">
            <v>81.190816455622667</v>
          </cell>
        </row>
        <row r="33">
          <cell r="C33">
            <v>6.9191541717564675</v>
          </cell>
        </row>
        <row r="34">
          <cell r="C34">
            <v>83.935688123425734</v>
          </cell>
        </row>
      </sheetData>
      <sheetData sheetId="3">
        <row r="32">
          <cell r="C32">
            <v>81.342429411950619</v>
          </cell>
        </row>
        <row r="33">
          <cell r="C33">
            <v>6.7269536408458501</v>
          </cell>
        </row>
        <row r="34">
          <cell r="C34">
            <v>86.194886043668703</v>
          </cell>
        </row>
      </sheetData>
      <sheetData sheetId="4">
        <row r="32">
          <cell r="C32">
            <v>81.533364205736916</v>
          </cell>
        </row>
        <row r="33">
          <cell r="C33">
            <v>6.8534974733641096</v>
          </cell>
        </row>
        <row r="34">
          <cell r="C34">
            <v>72.786722198444295</v>
          </cell>
        </row>
      </sheetData>
      <sheetData sheetId="5">
        <row r="32">
          <cell r="C32">
            <v>81.087391425412449</v>
          </cell>
        </row>
        <row r="33">
          <cell r="C33">
            <v>6.5677626020465123</v>
          </cell>
        </row>
        <row r="34">
          <cell r="C34">
            <v>119.53750681418569</v>
          </cell>
        </row>
      </sheetData>
      <sheetData sheetId="6">
        <row r="32">
          <cell r="C32">
            <v>81.049518177140754</v>
          </cell>
        </row>
        <row r="33">
          <cell r="C33">
            <v>7.3162175845097215</v>
          </cell>
        </row>
        <row r="34">
          <cell r="C34">
            <v>62.48368486022423</v>
          </cell>
        </row>
      </sheetData>
      <sheetData sheetId="7">
        <row r="32">
          <cell r="C32">
            <v>81.435589189993323</v>
          </cell>
        </row>
        <row r="33">
          <cell r="C33">
            <v>6.6700820606470588</v>
          </cell>
        </row>
        <row r="34">
          <cell r="C34">
            <v>95.602563284565349</v>
          </cell>
        </row>
      </sheetData>
      <sheetData sheetId="8">
        <row r="32">
          <cell r="C32">
            <v>81.003024603585942</v>
          </cell>
        </row>
        <row r="33">
          <cell r="C33">
            <v>7.1083085483823885</v>
          </cell>
        </row>
        <row r="34">
          <cell r="C34">
            <v>82.837109761963802</v>
          </cell>
        </row>
      </sheetData>
      <sheetData sheetId="9">
        <row r="32">
          <cell r="C32">
            <v>81.946277688102541</v>
          </cell>
        </row>
        <row r="33">
          <cell r="C33">
            <v>6.802763153465051</v>
          </cell>
        </row>
        <row r="34">
          <cell r="C34">
            <v>53.117400508524497</v>
          </cell>
        </row>
      </sheetData>
      <sheetData sheetId="10">
        <row r="32">
          <cell r="C32">
            <v>82.488906488288578</v>
          </cell>
        </row>
        <row r="33">
          <cell r="C33">
            <v>6.1865522330407678</v>
          </cell>
        </row>
        <row r="34">
          <cell r="C34">
            <v>71.00760359583137</v>
          </cell>
        </row>
      </sheetData>
      <sheetData sheetId="11">
        <row r="32">
          <cell r="C32">
            <v>81.48044597856034</v>
          </cell>
        </row>
        <row r="33">
          <cell r="C33">
            <v>6.7571834129302779</v>
          </cell>
        </row>
        <row r="34">
          <cell r="C34">
            <v>86.06512487806549</v>
          </cell>
        </row>
      </sheetData>
      <sheetData sheetId="12">
        <row r="32">
          <cell r="C32">
            <v>81.49094178330634</v>
          </cell>
        </row>
        <row r="33">
          <cell r="C33">
            <v>6.6383810075206098</v>
          </cell>
        </row>
        <row r="34">
          <cell r="C34">
            <v>83.050951193494711</v>
          </cell>
        </row>
      </sheetData>
      <sheetData sheetId="13">
        <row r="32">
          <cell r="C32">
            <v>81.557541199363598</v>
          </cell>
        </row>
        <row r="33">
          <cell r="C33">
            <v>6.6321932373594086</v>
          </cell>
        </row>
        <row r="34">
          <cell r="C34">
            <v>81.171496127298269</v>
          </cell>
        </row>
      </sheetData>
      <sheetData sheetId="14">
        <row r="32">
          <cell r="C32">
            <v>81.131283245294924</v>
          </cell>
        </row>
        <row r="33">
          <cell r="C33">
            <v>6.4377313977803476</v>
          </cell>
        </row>
        <row r="34">
          <cell r="C34">
            <v>135.08986513438413</v>
          </cell>
        </row>
      </sheetData>
      <sheetData sheetId="15">
        <row r="32">
          <cell r="C32">
            <v>81.613229163082352</v>
          </cell>
        </row>
        <row r="33">
          <cell r="C33">
            <v>6.821928750545772</v>
          </cell>
        </row>
        <row r="34">
          <cell r="C34">
            <v>63.704998585787507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1 REF-20 17_03"/>
      <sheetName val="E2e REF-20 17_03"/>
      <sheetName val="E2 REF-20 20_03"/>
      <sheetName val="E3 REF-20 20_03"/>
      <sheetName val="E4 REF-20 20_03"/>
      <sheetName val="E5 REF-20 20_03"/>
      <sheetName val="E6 REF-20 20_03"/>
      <sheetName val="E7 REF-20 21_03"/>
      <sheetName val="E8 REF-20 21_03"/>
      <sheetName val="E9 REF-20 24_03"/>
      <sheetName val="E10 REF-20 24_03"/>
      <sheetName val="E11 REF-20 24_03"/>
      <sheetName val="E12 REF-20 24_03"/>
      <sheetName val="E13 REF-20 24_03"/>
      <sheetName val="E14 REF-20 25_03"/>
      <sheetName val="E15 REF-20 25_03"/>
      <sheetName val="E16 REF-20 23_05"/>
      <sheetName val="E17 REF-20 29_05"/>
      <sheetName val="E18 REF-20 29_05"/>
      <sheetName val="Dati aggregati"/>
    </sheetNames>
    <sheetDataSet>
      <sheetData sheetId="0">
        <row r="32">
          <cell r="C32">
            <v>80.913174649991831</v>
          </cell>
        </row>
        <row r="33">
          <cell r="C33">
            <v>6.8349152911778255</v>
          </cell>
        </row>
        <row r="34">
          <cell r="C34">
            <v>110.17055687096172</v>
          </cell>
        </row>
      </sheetData>
      <sheetData sheetId="1" refreshError="1"/>
      <sheetData sheetId="2">
        <row r="32">
          <cell r="C32">
            <v>81.532937321152858</v>
          </cell>
        </row>
        <row r="33">
          <cell r="C33">
            <v>6.3904560917516537</v>
          </cell>
        </row>
        <row r="34">
          <cell r="C34">
            <v>107.7360331750815</v>
          </cell>
        </row>
      </sheetData>
      <sheetData sheetId="3">
        <row r="32">
          <cell r="C32">
            <v>81.081715825725894</v>
          </cell>
        </row>
        <row r="33">
          <cell r="C33">
            <v>6.6284821995286745</v>
          </cell>
        </row>
        <row r="34">
          <cell r="C34">
            <v>109.6134797234181</v>
          </cell>
        </row>
      </sheetData>
      <sheetData sheetId="4">
        <row r="32">
          <cell r="C32">
            <v>80.624704170296326</v>
          </cell>
        </row>
        <row r="33">
          <cell r="C33">
            <v>6.6582526197471221</v>
          </cell>
        </row>
        <row r="34">
          <cell r="C34">
            <v>147.77619030451206</v>
          </cell>
        </row>
      </sheetData>
      <sheetData sheetId="5">
        <row r="32">
          <cell r="C32">
            <v>80.444227086298341</v>
          </cell>
        </row>
        <row r="33">
          <cell r="C33">
            <v>6.6214714800460648</v>
          </cell>
        </row>
        <row r="34">
          <cell r="C34">
            <v>178.38077632597879</v>
          </cell>
        </row>
      </sheetData>
      <sheetData sheetId="6">
        <row r="32">
          <cell r="C32">
            <v>80.557844484306457</v>
          </cell>
        </row>
        <row r="33">
          <cell r="C33">
            <v>6.6406323123807995</v>
          </cell>
        </row>
        <row r="34">
          <cell r="C34">
            <v>160.60740506481534</v>
          </cell>
        </row>
      </sheetData>
      <sheetData sheetId="7">
        <row r="32">
          <cell r="C32">
            <v>80.109353928224976</v>
          </cell>
        </row>
        <row r="33">
          <cell r="C33">
            <v>6.8638368253368789</v>
          </cell>
        </row>
        <row r="34">
          <cell r="C34">
            <v>181.84290862159696</v>
          </cell>
        </row>
      </sheetData>
      <sheetData sheetId="8">
        <row r="32">
          <cell r="C32">
            <v>81.226950611138875</v>
          </cell>
        </row>
        <row r="33">
          <cell r="C33">
            <v>6.5905888989748007</v>
          </cell>
        </row>
        <row r="34">
          <cell r="C34">
            <v>106.42286824684743</v>
          </cell>
        </row>
      </sheetData>
      <sheetData sheetId="9">
        <row r="32">
          <cell r="C32">
            <v>80.683969099863347</v>
          </cell>
        </row>
        <row r="33">
          <cell r="C33">
            <v>6.5561735097441325</v>
          </cell>
        </row>
        <row r="34">
          <cell r="C34">
            <v>156.96425614662894</v>
          </cell>
        </row>
      </sheetData>
      <sheetData sheetId="10">
        <row r="32">
          <cell r="C32">
            <v>80.659822694627636</v>
          </cell>
        </row>
        <row r="33">
          <cell r="C33">
            <v>6.6014505610099441</v>
          </cell>
        </row>
        <row r="34">
          <cell r="C34">
            <v>154.52553661467073</v>
          </cell>
        </row>
      </sheetData>
      <sheetData sheetId="11">
        <row r="32">
          <cell r="C32">
            <v>80.336709820886853</v>
          </cell>
        </row>
        <row r="33">
          <cell r="C33">
            <v>6.4421485517650678</v>
          </cell>
        </row>
        <row r="34">
          <cell r="C34">
            <v>219.21338536291114</v>
          </cell>
        </row>
      </sheetData>
      <sheetData sheetId="12">
        <row r="32">
          <cell r="C32">
            <v>80.714046377038841</v>
          </cell>
        </row>
        <row r="33">
          <cell r="C33">
            <v>6.3931535001978723</v>
          </cell>
        </row>
        <row r="34">
          <cell r="C34">
            <v>177.25047794805187</v>
          </cell>
        </row>
      </sheetData>
      <sheetData sheetId="13">
        <row r="32">
          <cell r="C32">
            <v>80.461835309727974</v>
          </cell>
        </row>
        <row r="33">
          <cell r="C33">
            <v>6.2985389886632852</v>
          </cell>
        </row>
        <row r="34">
          <cell r="C34">
            <v>233.38020101045549</v>
          </cell>
        </row>
      </sheetData>
      <sheetData sheetId="14">
        <row r="32">
          <cell r="C32">
            <v>81.024791639538194</v>
          </cell>
        </row>
        <row r="33">
          <cell r="C33">
            <v>6.257575854988719</v>
          </cell>
        </row>
        <row r="34">
          <cell r="C34">
            <v>172.66068722119326</v>
          </cell>
        </row>
      </sheetData>
      <sheetData sheetId="15">
        <row r="32">
          <cell r="C32">
            <v>80.595039187851128</v>
          </cell>
        </row>
        <row r="33">
          <cell r="C33">
            <v>6.4919555328749494</v>
          </cell>
        </row>
        <row r="34">
          <cell r="C34">
            <v>172.03288909016328</v>
          </cell>
        </row>
      </sheetData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1 SP2-50 25_03"/>
      <sheetName val="C2 SP2-50 25_03"/>
      <sheetName val="C3 SP2-50 27_03"/>
      <sheetName val="C4 SP2-50 27_03"/>
      <sheetName val="C5 SP2-50 27_03"/>
      <sheetName val="C6 SP2-50 27_03"/>
      <sheetName val="C7 SP2-50 27_03"/>
      <sheetName val="C8 SP2-50 27_03"/>
      <sheetName val="C9 SP2-50 28_03"/>
      <sheetName val="C10 SP2-50 28_03"/>
      <sheetName val="C11 SP2-50 31_03"/>
      <sheetName val="C12 SP2-50 31_03"/>
      <sheetName val="C13 SP2-50 31_03"/>
      <sheetName val="C14 SP2-50 31_03"/>
      <sheetName val="C15 SP2-50 31_03"/>
      <sheetName val="C16 SP2-50 09_05"/>
      <sheetName val="C18 SP2-50 09_05"/>
      <sheetName val="C19 SP2-50 13_05"/>
      <sheetName val="C20 SP2-50 13_05"/>
      <sheetName val="C21 SP2-50 14_05"/>
      <sheetName val="C22 SP2-50 14_05"/>
      <sheetName val="C23 SP2-50 23_05"/>
      <sheetName val="C24 SP2-50 27_05"/>
      <sheetName val="C25 SP2-50 22_09"/>
      <sheetName val="C26 SP2-50 22_09"/>
      <sheetName val="C27 SP2-50 22_09"/>
      <sheetName val="Dati aggregati"/>
    </sheetNames>
    <sheetDataSet>
      <sheetData sheetId="0">
        <row r="32">
          <cell r="C32">
            <v>82.076243079556278</v>
          </cell>
        </row>
        <row r="33">
          <cell r="C33">
            <v>6.8038586458757262</v>
          </cell>
        </row>
        <row r="34">
          <cell r="C34">
            <v>49.131807813098249</v>
          </cell>
        </row>
      </sheetData>
      <sheetData sheetId="1">
        <row r="32">
          <cell r="C32">
            <v>82.523908525502975</v>
          </cell>
        </row>
        <row r="33">
          <cell r="C33">
            <v>6.6504134203320069</v>
          </cell>
        </row>
        <row r="34">
          <cell r="C34">
            <v>39.902276567206627</v>
          </cell>
        </row>
      </sheetData>
      <sheetData sheetId="2">
        <row r="32">
          <cell r="C32">
            <v>82.070548290304473</v>
          </cell>
        </row>
        <row r="33">
          <cell r="C33">
            <v>6.662045315396445</v>
          </cell>
        </row>
        <row r="34">
          <cell r="C34">
            <v>55.690827886369107</v>
          </cell>
        </row>
      </sheetData>
      <sheetData sheetId="3">
        <row r="32">
          <cell r="C32">
            <v>81.421526825554778</v>
          </cell>
        </row>
        <row r="33">
          <cell r="C33">
            <v>6.6589611354018006</v>
          </cell>
        </row>
        <row r="34">
          <cell r="C34">
            <v>85.085281284270422</v>
          </cell>
        </row>
      </sheetData>
      <sheetData sheetId="4">
        <row r="32">
          <cell r="C32">
            <v>82.026839168263663</v>
          </cell>
        </row>
        <row r="33">
          <cell r="C33">
            <v>6.3496040342739839</v>
          </cell>
        </row>
        <row r="34">
          <cell r="C34">
            <v>86.810674969311549</v>
          </cell>
        </row>
      </sheetData>
      <sheetData sheetId="5">
        <row r="32">
          <cell r="C32">
            <v>81.983015286120576</v>
          </cell>
        </row>
        <row r="33">
          <cell r="C33">
            <v>6.5758926842112313</v>
          </cell>
        </row>
        <row r="34">
          <cell r="C34">
            <v>61.2362271476768</v>
          </cell>
        </row>
      </sheetData>
      <sheetData sheetId="6">
        <row r="32">
          <cell r="C32">
            <v>82.2387989506488</v>
          </cell>
        </row>
        <row r="33">
          <cell r="C33">
            <v>6.5743335316223543</v>
          </cell>
        </row>
        <row r="34">
          <cell r="C34">
            <v>52.07674985602489</v>
          </cell>
        </row>
      </sheetData>
      <sheetData sheetId="7">
        <row r="32">
          <cell r="C32">
            <v>81.352675534797797</v>
          </cell>
        </row>
        <row r="33">
          <cell r="C33">
            <v>6.7658281580104145</v>
          </cell>
        </row>
        <row r="34">
          <cell r="C34">
            <v>78.846938504535046</v>
          </cell>
        </row>
      </sheetData>
      <sheetData sheetId="8">
        <row r="32">
          <cell r="C32">
            <v>82.434949389399677</v>
          </cell>
        </row>
        <row r="33">
          <cell r="C33">
            <v>6.308428380651744</v>
          </cell>
        </row>
        <row r="34">
          <cell r="C34">
            <v>60.170193152604043</v>
          </cell>
        </row>
      </sheetData>
      <sheetData sheetId="9">
        <row r="32">
          <cell r="C32">
            <v>81.566161449061042</v>
          </cell>
        </row>
        <row r="33">
          <cell r="C33">
            <v>6.3094542961686004</v>
          </cell>
        </row>
        <row r="34">
          <cell r="C34">
            <v>117.5644919308329</v>
          </cell>
        </row>
      </sheetData>
      <sheetData sheetId="10">
        <row r="32">
          <cell r="C32">
            <v>82.120251987680476</v>
          </cell>
        </row>
        <row r="33">
          <cell r="C33">
            <v>6.5873716715223312</v>
          </cell>
        </row>
        <row r="34">
          <cell r="C34">
            <v>53.306182220758274</v>
          </cell>
        </row>
      </sheetData>
      <sheetData sheetId="11">
        <row r="32">
          <cell r="C32">
            <v>81.622443826190718</v>
          </cell>
        </row>
        <row r="33">
          <cell r="C33">
            <v>6.6808843159268383</v>
          </cell>
        </row>
        <row r="34">
          <cell r="C34">
            <v>70.906918966951253</v>
          </cell>
        </row>
      </sheetData>
      <sheetData sheetId="12">
        <row r="32">
          <cell r="C32">
            <v>82.119468552125184</v>
          </cell>
        </row>
        <row r="33">
          <cell r="C33">
            <v>6.4964013258673656</v>
          </cell>
        </row>
        <row r="34">
          <cell r="C34">
            <v>64.241456748806741</v>
          </cell>
        </row>
      </sheetData>
      <sheetData sheetId="13">
        <row r="32">
          <cell r="C32">
            <v>81.184126903095461</v>
          </cell>
        </row>
        <row r="33">
          <cell r="C33">
            <v>6.8775364936311982</v>
          </cell>
        </row>
        <row r="34">
          <cell r="C34">
            <v>84.153681181457614</v>
          </cell>
        </row>
      </sheetData>
      <sheetData sheetId="14">
        <row r="32">
          <cell r="C32">
            <v>81.837226036965475</v>
          </cell>
        </row>
        <row r="33">
          <cell r="C33">
            <v>6.622665688341959</v>
          </cell>
        </row>
        <row r="34">
          <cell r="C34">
            <v>69.322051283139444</v>
          </cell>
        </row>
      </sheetData>
      <sheetData sheetId="15">
        <row r="32">
          <cell r="C32">
            <v>81.7798265655764</v>
          </cell>
        </row>
        <row r="33">
          <cell r="C33">
            <v>6.8748949012739304</v>
          </cell>
        </row>
        <row r="34">
          <cell r="C34">
            <v>55.991769964302193</v>
          </cell>
        </row>
      </sheetData>
      <sheetData sheetId="16">
        <row r="32">
          <cell r="C32">
            <v>81.428500358754533</v>
          </cell>
        </row>
        <row r="33">
          <cell r="C33">
            <v>6.6802806633781469</v>
          </cell>
        </row>
        <row r="34">
          <cell r="C34">
            <v>79.551597118986138</v>
          </cell>
        </row>
      </sheetData>
      <sheetData sheetId="17">
        <row r="32">
          <cell r="C32">
            <v>81.518074097870723</v>
          </cell>
        </row>
        <row r="33">
          <cell r="C33">
            <v>6.7525569455329792</v>
          </cell>
        </row>
        <row r="34">
          <cell r="C34">
            <v>78.721777302342161</v>
          </cell>
        </row>
      </sheetData>
      <sheetData sheetId="18">
        <row r="32">
          <cell r="C32">
            <v>81.787267714146338</v>
          </cell>
        </row>
        <row r="33">
          <cell r="C33">
            <v>5.8249725322157024</v>
          </cell>
        </row>
        <row r="34">
          <cell r="C34">
            <v>164.04297377068178</v>
          </cell>
        </row>
      </sheetData>
      <sheetData sheetId="19">
        <row r="32">
          <cell r="C32">
            <v>82.053051128017103</v>
          </cell>
        </row>
        <row r="33">
          <cell r="C33">
            <v>5.8098743732015912</v>
          </cell>
        </row>
        <row r="34">
          <cell r="C34">
            <v>136.82014547330891</v>
          </cell>
        </row>
      </sheetData>
      <sheetData sheetId="20">
        <row r="32">
          <cell r="C32">
            <v>81.798229041190353</v>
          </cell>
        </row>
        <row r="33">
          <cell r="C33">
            <v>5.8631929923872903</v>
          </cell>
        </row>
        <row r="34">
          <cell r="C34">
            <v>157.97050602564832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1 PMB-50 28_03"/>
      <sheetName val="D2 PMB-50 28_03"/>
      <sheetName val="D3 PMB-50 28_03"/>
      <sheetName val="D4 PMB-50 28_03"/>
      <sheetName val="D5 PMB-50 01_04"/>
      <sheetName val="D6 PMB-50 01_04"/>
      <sheetName val="D7 PMB-50 01_04"/>
      <sheetName val="D8 PMB-50 01_04"/>
      <sheetName val="D9 PMB-50 01_04"/>
      <sheetName val="D10 PMB-50 02_04"/>
      <sheetName val="D11 PMB-50 02_04"/>
      <sheetName val="D12 PMB-50 02_04"/>
      <sheetName val="D13 PMB-50 02_04"/>
      <sheetName val="D14 PMB-50 02_04"/>
      <sheetName val="D15 PMB-50 02_04"/>
      <sheetName val="D16 PMB-50 12_05"/>
      <sheetName val="D18 PMB-50 12_05"/>
      <sheetName val="D19 PMB-50 12_05"/>
      <sheetName val="Dati aggregati"/>
    </sheetNames>
    <sheetDataSet>
      <sheetData sheetId="0">
        <row r="32">
          <cell r="C32">
            <v>81.475000859910025</v>
          </cell>
        </row>
        <row r="33">
          <cell r="C33">
            <v>6.577055945418909</v>
          </cell>
        </row>
        <row r="34">
          <cell r="C34">
            <v>88.92910191869305</v>
          </cell>
        </row>
      </sheetData>
      <sheetData sheetId="1">
        <row r="32">
          <cell r="C32">
            <v>81.374017175091396</v>
          </cell>
        </row>
        <row r="33">
          <cell r="C33">
            <v>6.4881123836080317</v>
          </cell>
        </row>
        <row r="34">
          <cell r="C34">
            <v>115.4317897139149</v>
          </cell>
        </row>
      </sheetData>
      <sheetData sheetId="2">
        <row r="32">
          <cell r="C32">
            <v>81.824013688750938</v>
          </cell>
        </row>
        <row r="33">
          <cell r="C33">
            <v>6.3547638896831389</v>
          </cell>
        </row>
        <row r="34">
          <cell r="C34">
            <v>91.229968333891065</v>
          </cell>
        </row>
      </sheetData>
      <sheetData sheetId="3">
        <row r="32">
          <cell r="C32">
            <v>82.00082125093914</v>
          </cell>
        </row>
        <row r="33">
          <cell r="C33">
            <v>6.4517470916440711</v>
          </cell>
        </row>
        <row r="34">
          <cell r="C34">
            <v>72.627983836569001</v>
          </cell>
        </row>
      </sheetData>
      <sheetData sheetId="4">
        <row r="32">
          <cell r="C32">
            <v>82.13094733335528</v>
          </cell>
        </row>
        <row r="33">
          <cell r="C33">
            <v>6.4998732181440637</v>
          </cell>
        </row>
        <row r="34">
          <cell r="C34">
            <v>65.512240394225046</v>
          </cell>
        </row>
      </sheetData>
      <sheetData sheetId="5">
        <row r="32">
          <cell r="C32">
            <v>81.997058169887652</v>
          </cell>
        </row>
        <row r="33">
          <cell r="C33">
            <v>6.3541778031510372</v>
          </cell>
        </row>
        <row r="34">
          <cell r="C34">
            <v>83.194248660712674</v>
          </cell>
        </row>
      </sheetData>
      <sheetData sheetId="6">
        <row r="32">
          <cell r="C32">
            <v>81.864384858632093</v>
          </cell>
        </row>
        <row r="33">
          <cell r="C33">
            <v>6.1678994327210805</v>
          </cell>
        </row>
        <row r="34">
          <cell r="C34">
            <v>106.19646814092539</v>
          </cell>
        </row>
      </sheetData>
      <sheetData sheetId="7">
        <row r="32">
          <cell r="C32">
            <v>81.59591144642782</v>
          </cell>
        </row>
        <row r="33">
          <cell r="C33">
            <v>6.2678278916969381</v>
          </cell>
        </row>
        <row r="34">
          <cell r="C34">
            <v>120.49238868918155</v>
          </cell>
        </row>
      </sheetData>
      <sheetData sheetId="8">
        <row r="32">
          <cell r="C32">
            <v>81.795582674461556</v>
          </cell>
        </row>
        <row r="33">
          <cell r="C33">
            <v>6.0846157102307998</v>
          </cell>
        </row>
        <row r="34">
          <cell r="C34">
            <v>115.22995673147489</v>
          </cell>
        </row>
      </sheetData>
      <sheetData sheetId="9">
        <row r="32">
          <cell r="C32">
            <v>81.701923563717358</v>
          </cell>
        </row>
        <row r="33">
          <cell r="C33">
            <v>6.4083840719857568</v>
          </cell>
        </row>
        <row r="34">
          <cell r="C34">
            <v>84.665169025823616</v>
          </cell>
        </row>
      </sheetData>
      <sheetData sheetId="10">
        <row r="32">
          <cell r="C32">
            <v>81.801547374464064</v>
          </cell>
        </row>
        <row r="33">
          <cell r="C33">
            <v>6.3053546251044192</v>
          </cell>
        </row>
        <row r="34">
          <cell r="C34">
            <v>91.420353196213455</v>
          </cell>
        </row>
      </sheetData>
      <sheetData sheetId="11">
        <row r="32">
          <cell r="C32">
            <v>81.476034772109173</v>
          </cell>
        </row>
        <row r="33">
          <cell r="C33">
            <v>6.1755094581578271</v>
          </cell>
        </row>
        <row r="34">
          <cell r="C34">
            <v>138.39604426420919</v>
          </cell>
        </row>
      </sheetData>
      <sheetData sheetId="12">
        <row r="32">
          <cell r="C32">
            <v>81.925037251026382</v>
          </cell>
        </row>
        <row r="33">
          <cell r="C33">
            <v>6.137507068788957</v>
          </cell>
        </row>
        <row r="34">
          <cell r="C34">
            <v>105.33849895798039</v>
          </cell>
        </row>
      </sheetData>
      <sheetData sheetId="13">
        <row r="32">
          <cell r="C32">
            <v>81.496320542302001</v>
          </cell>
        </row>
        <row r="33">
          <cell r="C33">
            <v>6.2261398036501365</v>
          </cell>
        </row>
        <row r="34">
          <cell r="C34">
            <v>124.54664375982975</v>
          </cell>
        </row>
      </sheetData>
      <sheetData sheetId="14">
        <row r="32">
          <cell r="C32">
            <v>81.674136429694187</v>
          </cell>
        </row>
        <row r="33">
          <cell r="C33">
            <v>6.2880074067001734</v>
          </cell>
        </row>
        <row r="34">
          <cell r="C34">
            <v>104.68315095652815</v>
          </cell>
        </row>
      </sheetData>
      <sheetData sheetId="15">
        <row r="32">
          <cell r="C32">
            <v>81.272704639454616</v>
          </cell>
        </row>
        <row r="33">
          <cell r="C33">
            <v>6.4392251345246789</v>
          </cell>
        </row>
        <row r="34">
          <cell r="C34">
            <v>122.01790840426202</v>
          </cell>
        </row>
      </sheetData>
      <sheetData sheetId="16">
        <row r="32">
          <cell r="C32">
            <v>81.145598988293742</v>
          </cell>
        </row>
        <row r="33">
          <cell r="C33">
            <v>6.5838950828826723</v>
          </cell>
        </row>
        <row r="34">
          <cell r="C34">
            <v>111.60358304874944</v>
          </cell>
        </row>
      </sheetData>
      <sheetData sheetId="17">
        <row r="32">
          <cell r="C32">
            <v>81.919259503197509</v>
          </cell>
        </row>
        <row r="33">
          <cell r="C33">
            <v>5.9773922259525429</v>
          </cell>
        </row>
        <row r="34">
          <cell r="C34">
            <v>133.72766254143153</v>
          </cell>
        </row>
      </sheetData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R SP2_20"/>
      <sheetName val="ACR PMB_20"/>
      <sheetName val="ACR REF_20"/>
      <sheetName val="ACR SP2_50"/>
      <sheetName val="ACR PMB_50"/>
      <sheetName val="Dati_aggregati_per_miscela"/>
    </sheetNames>
    <sheetDataSet>
      <sheetData sheetId="0">
        <row r="34">
          <cell r="I34">
            <v>2.8038593050709535</v>
          </cell>
        </row>
        <row r="35">
          <cell r="I35">
            <v>0.6161623965946802</v>
          </cell>
        </row>
      </sheetData>
      <sheetData sheetId="1">
        <row r="34">
          <cell r="I34">
            <v>2.7952069609439008</v>
          </cell>
        </row>
        <row r="35">
          <cell r="I35">
            <v>0.22234811691563902</v>
          </cell>
        </row>
      </sheetData>
      <sheetData sheetId="2">
        <row r="34">
          <cell r="I34">
            <v>3.3741533739971885</v>
          </cell>
        </row>
        <row r="35">
          <cell r="I35">
            <v>0.26527075781415405</v>
          </cell>
        </row>
      </sheetData>
      <sheetData sheetId="3">
        <row r="34">
          <cell r="I34">
            <v>3.0829073963304503</v>
          </cell>
        </row>
        <row r="35">
          <cell r="I35">
            <v>0.54129743752868542</v>
          </cell>
        </row>
      </sheetData>
      <sheetData sheetId="4">
        <row r="34">
          <cell r="I34">
            <v>3.3825369705900803</v>
          </cell>
        </row>
        <row r="35">
          <cell r="I35">
            <v>0.22338434622581527</v>
          </cell>
        </row>
      </sheetData>
      <sheetData sheetId="5">
        <row r="6">
          <cell r="J6" t="str">
            <v>Sp_20</v>
          </cell>
          <cell r="K6" t="str">
            <v>PmB_20</v>
          </cell>
          <cell r="L6" t="str">
            <v>Ref_20</v>
          </cell>
          <cell r="M6" t="str">
            <v>Sp_50</v>
          </cell>
          <cell r="N6" t="str">
            <v>PmB_50</v>
          </cell>
        </row>
        <row r="7">
          <cell r="H7" t="str">
            <v>vssd [%]</v>
          </cell>
          <cell r="J7">
            <v>2.8038593050709535</v>
          </cell>
          <cell r="K7">
            <v>2.7952069609439008</v>
          </cell>
          <cell r="L7">
            <v>3.3741533739971885</v>
          </cell>
          <cell r="M7">
            <v>3.0829073963304503</v>
          </cell>
          <cell r="N7">
            <v>3.3825369705900803</v>
          </cell>
        </row>
        <row r="8">
          <cell r="J8">
            <v>0.6161623965946802</v>
          </cell>
          <cell r="K8">
            <v>0.22234811691563902</v>
          </cell>
          <cell r="L8">
            <v>0.26527075781415405</v>
          </cell>
          <cell r="M8">
            <v>0.54129743752868542</v>
          </cell>
          <cell r="N8">
            <v>0.22338434622581527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6D9A9-0D85-4C0A-BB16-15F2438E535D}">
  <dimension ref="B1:R92"/>
  <sheetViews>
    <sheetView showGridLines="0" topLeftCell="E27" zoomScale="90" zoomScaleNormal="90" workbookViewId="0">
      <selection activeCell="N38" sqref="N38:N39"/>
    </sheetView>
  </sheetViews>
  <sheetFormatPr defaultRowHeight="14.4" x14ac:dyDescent="0.3"/>
  <cols>
    <col min="1" max="1" width="10.6640625" bestFit="1" customWidth="1"/>
    <col min="2" max="2" width="11.6640625" bestFit="1" customWidth="1"/>
    <col min="3" max="3" width="11.21875" bestFit="1" customWidth="1"/>
    <col min="5" max="5" width="10.88671875" bestFit="1" customWidth="1"/>
    <col min="6" max="6" width="11.5546875" bestFit="1" customWidth="1"/>
    <col min="7" max="8" width="10.88671875" bestFit="1" customWidth="1"/>
  </cols>
  <sheetData>
    <row r="1" spans="2:14" ht="15" thickBot="1" x14ac:dyDescent="0.35"/>
    <row r="2" spans="2:14" ht="16.2" thickBot="1" x14ac:dyDescent="0.4">
      <c r="B2" s="33" t="s">
        <v>24</v>
      </c>
      <c r="D2" t="s">
        <v>15</v>
      </c>
    </row>
    <row r="3" spans="2:14" ht="15" thickBot="1" x14ac:dyDescent="0.35"/>
    <row r="4" spans="2:14" x14ac:dyDescent="0.3">
      <c r="B4" s="20" t="s">
        <v>41</v>
      </c>
      <c r="C4" s="21" t="s">
        <v>42</v>
      </c>
      <c r="D4" s="22">
        <v>150</v>
      </c>
    </row>
    <row r="5" spans="2:14" x14ac:dyDescent="0.3">
      <c r="B5" s="23" t="s">
        <v>43</v>
      </c>
      <c r="C5" s="24" t="s">
        <v>42</v>
      </c>
      <c r="D5" s="25">
        <v>60</v>
      </c>
    </row>
    <row r="6" spans="2:14" ht="16.2" x14ac:dyDescent="0.3">
      <c r="B6" s="26" t="s">
        <v>44</v>
      </c>
      <c r="C6" s="24" t="s">
        <v>45</v>
      </c>
      <c r="D6" s="27">
        <v>2.54</v>
      </c>
    </row>
    <row r="7" spans="2:14" ht="15.6" x14ac:dyDescent="0.3">
      <c r="B7" s="26" t="s">
        <v>46</v>
      </c>
      <c r="C7" s="24" t="s">
        <v>47</v>
      </c>
      <c r="D7" s="28">
        <v>7</v>
      </c>
    </row>
    <row r="8" spans="2:14" ht="15" thickBot="1" x14ac:dyDescent="0.35">
      <c r="B8" s="29" t="s">
        <v>48</v>
      </c>
      <c r="C8" s="30" t="s">
        <v>49</v>
      </c>
      <c r="D8" s="31">
        <f>D6*PI()*D4^2/4*D5*(1-D7/100)*10^(-3)</f>
        <v>2504.6111811295605</v>
      </c>
    </row>
    <row r="9" spans="2:14" ht="15" thickBot="1" x14ac:dyDescent="0.35"/>
    <row r="10" spans="2:14" ht="16.2" thickBot="1" x14ac:dyDescent="0.35">
      <c r="B10" s="9" t="s">
        <v>5</v>
      </c>
      <c r="C10" s="10" t="s">
        <v>6</v>
      </c>
      <c r="D10" s="10" t="s">
        <v>12</v>
      </c>
      <c r="E10" s="10" t="s">
        <v>14</v>
      </c>
      <c r="F10" s="10" t="s">
        <v>13</v>
      </c>
      <c r="G10" s="10" t="s">
        <v>11</v>
      </c>
      <c r="H10" s="10" t="s">
        <v>7</v>
      </c>
      <c r="I10" s="10" t="s">
        <v>8</v>
      </c>
      <c r="J10" s="10" t="s">
        <v>9</v>
      </c>
      <c r="K10" s="59" t="s">
        <v>10</v>
      </c>
      <c r="L10" s="10" t="s">
        <v>118</v>
      </c>
      <c r="M10" s="10" t="s">
        <v>119</v>
      </c>
      <c r="N10" s="60" t="s">
        <v>120</v>
      </c>
    </row>
    <row r="11" spans="2:14" x14ac:dyDescent="0.3">
      <c r="B11" s="11" t="s">
        <v>0</v>
      </c>
      <c r="C11" s="12">
        <v>45714</v>
      </c>
      <c r="D11" s="16">
        <v>149</v>
      </c>
      <c r="E11" s="14">
        <v>60</v>
      </c>
      <c r="F11" s="14">
        <v>59.6</v>
      </c>
      <c r="G11" s="14">
        <v>2504.6</v>
      </c>
      <c r="H11" s="13">
        <v>101</v>
      </c>
      <c r="I11" s="37">
        <v>7.0000000000000506</v>
      </c>
      <c r="J11" s="37">
        <v>4.3001578781487027</v>
      </c>
      <c r="K11" s="37">
        <f>I11-J11</f>
        <v>2.699842121851348</v>
      </c>
      <c r="L11" s="41">
        <f>'[1]A1 SP2-20 26_02'!$C$32</f>
        <v>83.026146495975269</v>
      </c>
      <c r="M11" s="41">
        <f>'[1]A1 SP2-20 26_02'!$C$33</f>
        <v>6.4073076000073694</v>
      </c>
      <c r="N11" s="42">
        <f>'[1]A1 SP2-20 26_02'!$C$34</f>
        <v>26.73238889577965</v>
      </c>
    </row>
    <row r="12" spans="2:14" x14ac:dyDescent="0.3">
      <c r="B12" s="6" t="s">
        <v>1</v>
      </c>
      <c r="C12" s="5">
        <v>45719</v>
      </c>
      <c r="D12" s="17">
        <v>149</v>
      </c>
      <c r="E12" s="3">
        <v>60</v>
      </c>
      <c r="F12" s="3">
        <v>59.3</v>
      </c>
      <c r="G12" s="3">
        <v>2503.1999999999998</v>
      </c>
      <c r="H12" s="1">
        <v>95</v>
      </c>
      <c r="I12" s="38">
        <v>7.0523992889746872</v>
      </c>
      <c r="J12" s="38">
        <v>4.3043289972793497</v>
      </c>
      <c r="K12" s="38">
        <f t="shared" ref="K12:K37" si="0">I12-J12</f>
        <v>2.7480702916953375</v>
      </c>
      <c r="L12" s="40">
        <f>'[1]A2 SP2-20 03_03'!$C$32</f>
        <v>82.748642676938076</v>
      </c>
      <c r="M12" s="40">
        <f>'[1]A2 SP2-20 03_03'!$C$33</f>
        <v>6.6089264871301259</v>
      </c>
      <c r="N12" s="43">
        <f>'[1]A2 SP2-20 03_03'!$C$34</f>
        <v>31.87713822254409</v>
      </c>
    </row>
    <row r="13" spans="2:14" x14ac:dyDescent="0.3">
      <c r="B13" s="6" t="s">
        <v>121</v>
      </c>
      <c r="C13" s="5">
        <v>45720</v>
      </c>
      <c r="D13" s="17">
        <v>152</v>
      </c>
      <c r="E13" s="3">
        <v>60.7</v>
      </c>
      <c r="F13" s="3">
        <v>60</v>
      </c>
      <c r="G13" s="3">
        <v>2506</v>
      </c>
      <c r="H13" s="1">
        <v>120</v>
      </c>
      <c r="I13" s="38">
        <v>8.0215133991932355</v>
      </c>
      <c r="J13" s="38">
        <v>4.2252366933421932</v>
      </c>
      <c r="K13" s="38">
        <f t="shared" si="0"/>
        <v>3.7962767058510423</v>
      </c>
      <c r="L13" s="40">
        <f>'[1]A4 SP2-20 04_03'!$C$32</f>
        <v>82.210014205355066</v>
      </c>
      <c r="M13" s="40">
        <f>'[1]A4 SP2-20 04_03'!$C$33</f>
        <v>6.6115914470444705</v>
      </c>
      <c r="N13" s="43">
        <f>'[1]A4 SP2-20 04_03'!$C$34</f>
        <v>54.508301333210511</v>
      </c>
    </row>
    <row r="14" spans="2:14" x14ac:dyDescent="0.3">
      <c r="B14" s="6" t="s">
        <v>122</v>
      </c>
      <c r="C14" s="5">
        <v>45720</v>
      </c>
      <c r="D14" s="17">
        <v>152</v>
      </c>
      <c r="E14" s="3">
        <v>60.6</v>
      </c>
      <c r="F14" s="3">
        <v>60.1</v>
      </c>
      <c r="G14" s="3">
        <v>2505.1</v>
      </c>
      <c r="H14" s="1">
        <v>120</v>
      </c>
      <c r="I14" s="38">
        <v>7.9028212042290598</v>
      </c>
      <c r="J14" s="38">
        <v>4.7321276101889742</v>
      </c>
      <c r="K14" s="38">
        <f t="shared" si="0"/>
        <v>3.1706935940400856</v>
      </c>
      <c r="L14" s="40">
        <f>'[1]A5 SP2-20 04_03'!$C$32</f>
        <v>81.664628218562584</v>
      </c>
      <c r="M14" s="40">
        <f>'[1]A5 SP2-20 04_03'!$C$33</f>
        <v>6.6264320714071898</v>
      </c>
      <c r="N14" s="43">
        <f>'[1]A5 SP2-20 04_03'!$C$34</f>
        <v>74.457695641927785</v>
      </c>
    </row>
    <row r="15" spans="2:14" x14ac:dyDescent="0.3">
      <c r="B15" s="6" t="s">
        <v>2</v>
      </c>
      <c r="C15" s="5">
        <v>45720</v>
      </c>
      <c r="D15" s="17">
        <v>153</v>
      </c>
      <c r="E15" s="3">
        <v>61.2</v>
      </c>
      <c r="F15" s="3">
        <v>60.4</v>
      </c>
      <c r="G15" s="3">
        <v>2504</v>
      </c>
      <c r="H15" s="1">
        <v>120</v>
      </c>
      <c r="I15" s="38">
        <v>8.845778509230751</v>
      </c>
      <c r="J15" s="38">
        <v>5.4691742595777466</v>
      </c>
      <c r="K15" s="38">
        <f t="shared" si="0"/>
        <v>3.3766042496530044</v>
      </c>
      <c r="L15" s="40">
        <f>'[1]A6 SP2-20 04_03'!$C$32</f>
        <v>81.812986175001114</v>
      </c>
      <c r="M15" s="40">
        <f>'[1]A6 SP2-20 04_03'!$C$33</f>
        <v>6.2501499134950063</v>
      </c>
      <c r="N15" s="43">
        <f>'[1]A6 SP2-20 04_03'!$C$34</f>
        <v>98.927914949626938</v>
      </c>
    </row>
    <row r="16" spans="2:14" x14ac:dyDescent="0.3">
      <c r="B16" s="6" t="s">
        <v>3</v>
      </c>
      <c r="C16" s="5">
        <v>45720</v>
      </c>
      <c r="D16" s="17">
        <v>152</v>
      </c>
      <c r="E16" s="3">
        <v>61.4</v>
      </c>
      <c r="F16" s="3">
        <v>61</v>
      </c>
      <c r="G16" s="3">
        <v>2505.1</v>
      </c>
      <c r="H16" s="1">
        <v>120</v>
      </c>
      <c r="I16" s="38">
        <v>9.102784445867762</v>
      </c>
      <c r="J16" s="38">
        <v>4.8977788566163971</v>
      </c>
      <c r="K16" s="38">
        <f t="shared" si="0"/>
        <v>4.2050055892513649</v>
      </c>
      <c r="L16" s="40">
        <f>'[1]A7 SP2-20 04_03'!$C$32</f>
        <v>80.859894983708983</v>
      </c>
      <c r="M16" s="40">
        <f>'[1]A7 SP2-20 04_03'!$C$33</f>
        <v>6.9466480212205486</v>
      </c>
      <c r="N16" s="43">
        <f>'[1]A7 SP2-20 04_03'!$C$34</f>
        <v>103.17700100279762</v>
      </c>
    </row>
    <row r="17" spans="2:18" x14ac:dyDescent="0.3">
      <c r="B17" s="6" t="s">
        <v>4</v>
      </c>
      <c r="C17" s="5">
        <v>45720</v>
      </c>
      <c r="D17" s="17">
        <v>151</v>
      </c>
      <c r="E17" s="3">
        <v>60.5</v>
      </c>
      <c r="F17" s="3">
        <v>60</v>
      </c>
      <c r="G17" s="3">
        <v>2503.3000000000002</v>
      </c>
      <c r="H17" s="1">
        <v>120</v>
      </c>
      <c r="I17" s="38">
        <v>7.8168788143270103</v>
      </c>
      <c r="J17" s="38">
        <v>4.9365847602088735</v>
      </c>
      <c r="K17" s="38">
        <f t="shared" si="0"/>
        <v>2.8802940541181368</v>
      </c>
      <c r="L17" s="40">
        <f>'[1]A8 SP2-20 04_03'!$C$32</f>
        <v>81.32899387298113</v>
      </c>
      <c r="M17" s="40">
        <f>'[1]A8 SP2-20 04_03'!$C$33</f>
        <v>6.7002655048791757</v>
      </c>
      <c r="N17" s="43">
        <f>'[1]A8 SP2-20 04_03'!$C$34</f>
        <v>86.600232896973012</v>
      </c>
    </row>
    <row r="18" spans="2:18" x14ac:dyDescent="0.3">
      <c r="B18" s="6" t="s">
        <v>16</v>
      </c>
      <c r="C18" s="5">
        <v>45722</v>
      </c>
      <c r="D18" s="17">
        <v>151</v>
      </c>
      <c r="E18" s="3">
        <v>60.4</v>
      </c>
      <c r="F18" s="3">
        <v>60</v>
      </c>
      <c r="G18" s="1">
        <v>2504.4</v>
      </c>
      <c r="H18" s="1">
        <v>125</v>
      </c>
      <c r="I18" s="38">
        <v>7.6158940397351156</v>
      </c>
      <c r="J18" s="38">
        <v>4.0736626577881125</v>
      </c>
      <c r="K18" s="38">
        <f t="shared" si="0"/>
        <v>3.542231381947003</v>
      </c>
      <c r="L18" s="40">
        <f>'[1]A9 SP2-20 06_03'!$C$32</f>
        <v>82.077821775949886</v>
      </c>
      <c r="M18" s="40">
        <f>'[1]A9 SP2-20 06_03'!$C$33</f>
        <v>6.6620749279557989</v>
      </c>
      <c r="N18" s="43">
        <f>'[1]A9 SP2-20 06_03'!$C$34</f>
        <v>55.456425297263195</v>
      </c>
    </row>
    <row r="19" spans="2:18" x14ac:dyDescent="0.3">
      <c r="B19" s="6" t="s">
        <v>17</v>
      </c>
      <c r="C19" s="5">
        <v>45722</v>
      </c>
      <c r="D19" s="17">
        <v>151</v>
      </c>
      <c r="E19" s="3">
        <v>60.3</v>
      </c>
      <c r="F19" s="3">
        <v>60</v>
      </c>
      <c r="G19" s="3">
        <v>2503.9</v>
      </c>
      <c r="H19" s="1">
        <v>125</v>
      </c>
      <c r="I19" s="38">
        <v>7.4889624185176746</v>
      </c>
      <c r="J19" s="38">
        <v>4.4282191814136844</v>
      </c>
      <c r="K19" s="38">
        <f t="shared" si="0"/>
        <v>3.0607432371039902</v>
      </c>
      <c r="L19" s="40">
        <f>'[1]A10 SP2-20 06_03'!$C$32</f>
        <v>82.498391934125607</v>
      </c>
      <c r="M19" s="40">
        <f>'[1]A10 SP2-20 06_03'!$C$33</f>
        <v>6.3442966351588446</v>
      </c>
      <c r="N19" s="43">
        <f>'[1]A10 SP2-20 06_03'!$C$34</f>
        <v>53.470462786174267</v>
      </c>
    </row>
    <row r="20" spans="2:18" x14ac:dyDescent="0.3">
      <c r="B20" s="6" t="s">
        <v>18</v>
      </c>
      <c r="C20" s="5">
        <v>45722</v>
      </c>
      <c r="D20" s="17">
        <v>155</v>
      </c>
      <c r="E20" s="3">
        <v>60.9</v>
      </c>
      <c r="F20" s="3">
        <v>60.5</v>
      </c>
      <c r="G20" s="3">
        <v>2503.4</v>
      </c>
      <c r="H20" s="1">
        <v>125</v>
      </c>
      <c r="I20" s="38">
        <v>8.4186925976205256</v>
      </c>
      <c r="J20" s="38">
        <v>4.0932668646016186</v>
      </c>
      <c r="K20" s="38">
        <f t="shared" si="0"/>
        <v>4.325425733018907</v>
      </c>
      <c r="L20" s="40">
        <f>'[1]A11 SP2-20 06_03'!$C$32</f>
        <v>82.560914549025824</v>
      </c>
      <c r="M20" s="40">
        <f>'[1]A11 SP2-20 06_03'!$C$33</f>
        <v>6.391880795308861</v>
      </c>
      <c r="N20" s="43">
        <f>'[1]A11 SP2-20 06_03'!$C$34</f>
        <v>52.397226265452218</v>
      </c>
    </row>
    <row r="21" spans="2:18" x14ac:dyDescent="0.3">
      <c r="B21" s="6" t="s">
        <v>19</v>
      </c>
      <c r="C21" s="5">
        <v>45722</v>
      </c>
      <c r="D21" s="17">
        <v>151</v>
      </c>
      <c r="E21" s="3">
        <v>60</v>
      </c>
      <c r="F21" s="3">
        <v>59.5</v>
      </c>
      <c r="G21" s="3">
        <v>2503.1999999999998</v>
      </c>
      <c r="H21" s="1">
        <v>161</v>
      </c>
      <c r="I21" s="38">
        <v>7.0523992889746872</v>
      </c>
      <c r="J21" s="38">
        <v>3.0972998254901074</v>
      </c>
      <c r="K21" s="38">
        <f t="shared" si="0"/>
        <v>3.9550994634845797</v>
      </c>
      <c r="L21" s="40">
        <f>'[1]A12 SP2-20 06_03'!$C$32</f>
        <v>83.798457599309813</v>
      </c>
      <c r="M21" s="40">
        <f>'[1]A12 SP2-20 06_03'!$C$33</f>
        <v>6.0747536938969091</v>
      </c>
      <c r="N21" s="43">
        <f>'[1]A12 SP2-20 06_03'!$C$34</f>
        <v>25.703517161818581</v>
      </c>
    </row>
    <row r="22" spans="2:18" x14ac:dyDescent="0.3">
      <c r="B22" s="6" t="s">
        <v>20</v>
      </c>
      <c r="C22" s="5">
        <v>45727</v>
      </c>
      <c r="D22" s="17">
        <v>151</v>
      </c>
      <c r="E22" s="3">
        <v>60</v>
      </c>
      <c r="F22" s="3">
        <v>59.6</v>
      </c>
      <c r="G22" s="3">
        <v>2501.1999999999998</v>
      </c>
      <c r="H22" s="1">
        <v>183</v>
      </c>
      <c r="I22" s="38">
        <v>7.13</v>
      </c>
      <c r="J22" s="38">
        <v>3.55</v>
      </c>
      <c r="K22" s="38">
        <f t="shared" si="0"/>
        <v>3.58</v>
      </c>
      <c r="L22" s="40">
        <f>'[1]A13 SP2-20 11_03'!$C$32</f>
        <v>82.271668736588325</v>
      </c>
      <c r="M22" s="40">
        <f>'[1]A13 SP2-20 11_03'!$C$33</f>
        <v>6.3870841050899259</v>
      </c>
      <c r="N22" s="43">
        <f>'[1]A13 SP2-20 11_03'!$C$34</f>
        <v>61.501972742852558</v>
      </c>
    </row>
    <row r="23" spans="2:18" x14ac:dyDescent="0.3">
      <c r="B23" s="6" t="s">
        <v>21</v>
      </c>
      <c r="C23" s="5">
        <v>45727</v>
      </c>
      <c r="D23" s="17">
        <v>151</v>
      </c>
      <c r="E23" s="3">
        <v>60</v>
      </c>
      <c r="F23" s="3">
        <v>59.5</v>
      </c>
      <c r="G23" s="1">
        <v>2503.3000000000002</v>
      </c>
      <c r="H23" s="1">
        <v>206</v>
      </c>
      <c r="I23" s="38">
        <v>7.05</v>
      </c>
      <c r="J23" s="38">
        <v>3.61</v>
      </c>
      <c r="K23" s="38">
        <f t="shared" si="0"/>
        <v>3.44</v>
      </c>
      <c r="L23" s="40">
        <f>'[1]A14 SP2-20 11_03'!$C$32</f>
        <v>82.43048074631163</v>
      </c>
      <c r="M23" s="40">
        <f>'[1]A14 SP2-20 11_03'!$C$33</f>
        <v>6.1548585436878778</v>
      </c>
      <c r="N23" s="43">
        <f>'[1]A14 SP2-20 11_03'!$C$34</f>
        <v>69.130337719837826</v>
      </c>
    </row>
    <row r="24" spans="2:18" x14ac:dyDescent="0.3">
      <c r="B24" s="6" t="s">
        <v>22</v>
      </c>
      <c r="C24" s="5">
        <v>45727</v>
      </c>
      <c r="D24" s="17">
        <v>150</v>
      </c>
      <c r="E24" s="3">
        <v>60</v>
      </c>
      <c r="F24" s="3">
        <v>59.4</v>
      </c>
      <c r="G24" s="3">
        <v>2503.3000000000002</v>
      </c>
      <c r="H24" s="1">
        <v>191</v>
      </c>
      <c r="I24" s="38">
        <v>7.05</v>
      </c>
      <c r="J24" s="38">
        <v>3.67</v>
      </c>
      <c r="K24" s="38">
        <f t="shared" si="0"/>
        <v>3.38</v>
      </c>
      <c r="L24" s="40">
        <f>'[1]A15 SP2-20 11_03'!$C$32</f>
        <v>81.916396790863018</v>
      </c>
      <c r="M24" s="40">
        <f>'[1]A15 SP2-20 11_03'!$C$33</f>
        <v>6.4523116999652048</v>
      </c>
      <c r="N24" s="43">
        <f>'[1]A15 SP2-20 11_03'!$C$34</f>
        <v>74.469339354023305</v>
      </c>
    </row>
    <row r="25" spans="2:18" x14ac:dyDescent="0.3">
      <c r="B25" s="6" t="s">
        <v>23</v>
      </c>
      <c r="C25" s="5">
        <v>45727</v>
      </c>
      <c r="D25" s="17">
        <v>150</v>
      </c>
      <c r="E25" s="3">
        <v>60</v>
      </c>
      <c r="F25" s="3">
        <v>59.5</v>
      </c>
      <c r="G25" s="3">
        <v>2502.8000000000002</v>
      </c>
      <c r="H25" s="1">
        <v>149</v>
      </c>
      <c r="I25" s="38">
        <v>7.07</v>
      </c>
      <c r="J25" s="38">
        <v>3.98</v>
      </c>
      <c r="K25" s="38">
        <f t="shared" si="0"/>
        <v>3.0900000000000003</v>
      </c>
      <c r="L25" s="40">
        <f>'[1]A16 SP2-20 11_03'!$C$32</f>
        <v>82.507444674670126</v>
      </c>
      <c r="M25" s="40">
        <f>'[1]A16 SP2-20 11_03'!$C$33</f>
        <v>6.349504793490687</v>
      </c>
      <c r="N25" s="43">
        <f>'[1]A16 SP2-20 11_03'!$C$34</f>
        <v>52.023521300787024</v>
      </c>
    </row>
    <row r="26" spans="2:18" x14ac:dyDescent="0.3">
      <c r="B26" s="6" t="s">
        <v>123</v>
      </c>
      <c r="C26" s="5">
        <v>45793</v>
      </c>
      <c r="D26" s="17">
        <v>153</v>
      </c>
      <c r="E26" s="3">
        <v>60</v>
      </c>
      <c r="F26" s="3">
        <v>59.5</v>
      </c>
      <c r="G26" s="3">
        <v>2504.8000000000002</v>
      </c>
      <c r="H26" s="1">
        <v>79</v>
      </c>
      <c r="I26" s="38">
        <v>6.99</v>
      </c>
      <c r="J26" s="40">
        <v>3.71</v>
      </c>
      <c r="K26" s="38">
        <f t="shared" si="0"/>
        <v>3.2800000000000002</v>
      </c>
      <c r="L26" s="40">
        <v>83.931911655578475</v>
      </c>
      <c r="M26" s="40">
        <v>6.6040721378452893</v>
      </c>
      <c r="N26" s="43">
        <v>10.919247994006923</v>
      </c>
    </row>
    <row r="27" spans="2:18" x14ac:dyDescent="0.3">
      <c r="B27" s="6" t="s">
        <v>124</v>
      </c>
      <c r="C27" s="5">
        <v>45793</v>
      </c>
      <c r="D27" s="17">
        <v>155</v>
      </c>
      <c r="E27" s="3">
        <v>60</v>
      </c>
      <c r="F27" s="3">
        <v>59.5</v>
      </c>
      <c r="G27" s="3">
        <v>2503.6999999999998</v>
      </c>
      <c r="H27" s="1">
        <v>90</v>
      </c>
      <c r="I27" s="38">
        <v>7.03</v>
      </c>
      <c r="J27" s="40">
        <v>3.45</v>
      </c>
      <c r="K27" s="38">
        <f t="shared" si="0"/>
        <v>3.58</v>
      </c>
      <c r="L27" s="40">
        <v>83.558709908023388</v>
      </c>
      <c r="M27" s="40">
        <v>6.7178207291392589</v>
      </c>
      <c r="N27" s="43">
        <v>15.920300197808956</v>
      </c>
      <c r="R27" s="62"/>
    </row>
    <row r="28" spans="2:18" x14ac:dyDescent="0.3">
      <c r="B28" s="6" t="s">
        <v>125</v>
      </c>
      <c r="C28" s="5">
        <v>45793</v>
      </c>
      <c r="D28" s="17">
        <v>152</v>
      </c>
      <c r="E28" s="3">
        <v>60</v>
      </c>
      <c r="F28" s="3">
        <v>59.6</v>
      </c>
      <c r="G28" s="3">
        <v>2503.5</v>
      </c>
      <c r="H28" s="1">
        <v>103</v>
      </c>
      <c r="I28" s="38">
        <v>7.0412598353899352</v>
      </c>
      <c r="J28" s="40">
        <v>3.0203597867592968</v>
      </c>
      <c r="K28" s="38">
        <f t="shared" si="0"/>
        <v>4.0209000486306383</v>
      </c>
      <c r="L28" s="40">
        <v>83.517408464316389</v>
      </c>
      <c r="M28" s="40">
        <v>6.7908025890205694</v>
      </c>
      <c r="N28" s="43">
        <v>13.726523579037917</v>
      </c>
    </row>
    <row r="29" spans="2:18" x14ac:dyDescent="0.3">
      <c r="B29" s="6" t="s">
        <v>126</v>
      </c>
      <c r="C29" s="5">
        <v>45793</v>
      </c>
      <c r="D29" s="17">
        <v>153</v>
      </c>
      <c r="E29" s="3">
        <v>60</v>
      </c>
      <c r="F29" s="3">
        <v>59.4</v>
      </c>
      <c r="G29" s="3">
        <v>2510.1</v>
      </c>
      <c r="H29" s="1">
        <v>114</v>
      </c>
      <c r="I29" s="38">
        <v>6.42</v>
      </c>
      <c r="J29" s="40">
        <v>3.41</v>
      </c>
      <c r="K29" s="38">
        <f t="shared" si="0"/>
        <v>3.01</v>
      </c>
      <c r="L29" s="40">
        <v>83.379697515682878</v>
      </c>
      <c r="M29" s="40">
        <v>6.5537781914299407</v>
      </c>
      <c r="N29" s="43">
        <v>20.919501823225346</v>
      </c>
    </row>
    <row r="30" spans="2:18" x14ac:dyDescent="0.3">
      <c r="B30" s="6" t="s">
        <v>127</v>
      </c>
      <c r="C30" s="5">
        <v>45796</v>
      </c>
      <c r="D30" s="1">
        <v>152</v>
      </c>
      <c r="E30" s="3">
        <v>60</v>
      </c>
      <c r="F30" s="3">
        <v>59.6</v>
      </c>
      <c r="G30" s="1">
        <v>2507.1999999999998</v>
      </c>
      <c r="H30" s="1">
        <v>106</v>
      </c>
      <c r="I30" s="38">
        <v>6.9</v>
      </c>
      <c r="J30" s="40">
        <v>3.76</v>
      </c>
      <c r="K30" s="38">
        <f>I30-J30</f>
        <v>3.1400000000000006</v>
      </c>
      <c r="L30" s="40">
        <v>83.32717686392283</v>
      </c>
      <c r="M30" s="40">
        <v>6.5283704525162918</v>
      </c>
      <c r="N30" s="43">
        <v>22.193412752624909</v>
      </c>
    </row>
    <row r="31" spans="2:18" x14ac:dyDescent="0.3">
      <c r="B31" s="6" t="s">
        <v>128</v>
      </c>
      <c r="C31" s="5">
        <v>45796</v>
      </c>
      <c r="D31" s="1">
        <v>153</v>
      </c>
      <c r="E31" s="3">
        <v>60</v>
      </c>
      <c r="F31" s="3">
        <v>59.4</v>
      </c>
      <c r="G31" s="1">
        <v>2506.6999999999998</v>
      </c>
      <c r="H31" s="1">
        <v>121</v>
      </c>
      <c r="I31" s="38">
        <v>6.92</v>
      </c>
      <c r="J31" s="40">
        <v>3.14</v>
      </c>
      <c r="K31" s="38">
        <f t="shared" si="0"/>
        <v>3.78</v>
      </c>
      <c r="L31" s="40">
        <v>82.997930261924694</v>
      </c>
      <c r="M31" s="40">
        <v>6.7154689184074803</v>
      </c>
      <c r="N31" s="43">
        <v>26.895857957715634</v>
      </c>
    </row>
    <row r="32" spans="2:18" x14ac:dyDescent="0.3">
      <c r="B32" s="6" t="s">
        <v>129</v>
      </c>
      <c r="C32" s="5">
        <v>45797</v>
      </c>
      <c r="D32" s="1">
        <v>155</v>
      </c>
      <c r="E32" s="3">
        <v>60</v>
      </c>
      <c r="F32" s="3">
        <v>59.5</v>
      </c>
      <c r="G32" s="1">
        <v>2503.9</v>
      </c>
      <c r="H32" s="1">
        <v>95</v>
      </c>
      <c r="I32" s="38">
        <v>7.03</v>
      </c>
      <c r="J32" s="40">
        <v>3.81</v>
      </c>
      <c r="K32" s="38">
        <f t="shared" si="0"/>
        <v>3.22</v>
      </c>
      <c r="L32" s="40">
        <v>83.382305910961634</v>
      </c>
      <c r="M32" s="40">
        <v>6.5395332607504164</v>
      </c>
      <c r="N32" s="43">
        <v>20.956247747831185</v>
      </c>
    </row>
    <row r="33" spans="2:14" x14ac:dyDescent="0.3">
      <c r="B33" s="6" t="s">
        <v>130</v>
      </c>
      <c r="C33" s="5">
        <v>45797</v>
      </c>
      <c r="D33" s="1">
        <v>151</v>
      </c>
      <c r="E33" s="3">
        <v>60</v>
      </c>
      <c r="F33" s="3">
        <v>59.5</v>
      </c>
      <c r="G33" s="1">
        <v>2504.8000000000002</v>
      </c>
      <c r="H33" s="1">
        <v>82</v>
      </c>
      <c r="I33" s="38">
        <v>6.99</v>
      </c>
      <c r="J33" s="40">
        <v>4.1100000000000003</v>
      </c>
      <c r="K33" s="38">
        <f t="shared" si="0"/>
        <v>2.88</v>
      </c>
      <c r="L33" s="40">
        <v>83.345561256846537</v>
      </c>
      <c r="M33" s="40">
        <v>6.6706717650862206</v>
      </c>
      <c r="N33" s="43">
        <v>18.668033333393851</v>
      </c>
    </row>
    <row r="34" spans="2:14" x14ac:dyDescent="0.3">
      <c r="B34" s="6" t="s">
        <v>131</v>
      </c>
      <c r="C34" s="5">
        <v>45798</v>
      </c>
      <c r="D34" s="1">
        <v>152</v>
      </c>
      <c r="E34" s="3">
        <v>60</v>
      </c>
      <c r="F34" s="3">
        <v>59.5</v>
      </c>
      <c r="G34" s="1">
        <v>2505.6</v>
      </c>
      <c r="H34" s="1">
        <v>131</v>
      </c>
      <c r="I34" s="38">
        <v>6.96</v>
      </c>
      <c r="J34" s="40">
        <v>3.45</v>
      </c>
      <c r="K34" s="38">
        <f t="shared" si="0"/>
        <v>3.51</v>
      </c>
      <c r="L34" s="40">
        <v>83.08229325514111</v>
      </c>
      <c r="M34" s="40">
        <v>6.4297298212133667</v>
      </c>
      <c r="N34" s="43">
        <v>30.133630818769234</v>
      </c>
    </row>
    <row r="35" spans="2:14" x14ac:dyDescent="0.3">
      <c r="B35" s="6" t="s">
        <v>132</v>
      </c>
      <c r="C35" s="5">
        <v>45798</v>
      </c>
      <c r="D35" s="1">
        <v>152</v>
      </c>
      <c r="E35" s="3">
        <v>60</v>
      </c>
      <c r="F35" s="3">
        <v>59.5</v>
      </c>
      <c r="G35" s="3">
        <v>2506</v>
      </c>
      <c r="H35" s="1">
        <v>107</v>
      </c>
      <c r="I35" s="38">
        <v>6.95</v>
      </c>
      <c r="J35" s="40">
        <v>3.49</v>
      </c>
      <c r="K35" s="38">
        <f t="shared" si="0"/>
        <v>3.46</v>
      </c>
      <c r="L35" s="40">
        <v>82.541493514413446</v>
      </c>
      <c r="M35" s="40">
        <v>6.9791986753764528</v>
      </c>
      <c r="N35" s="43">
        <v>27.753753680038699</v>
      </c>
    </row>
    <row r="36" spans="2:14" x14ac:dyDescent="0.3">
      <c r="B36" s="6" t="s">
        <v>133</v>
      </c>
      <c r="C36" s="5">
        <v>45798</v>
      </c>
      <c r="D36" s="1">
        <v>154</v>
      </c>
      <c r="E36" s="3">
        <v>60</v>
      </c>
      <c r="F36" s="3">
        <v>59.4</v>
      </c>
      <c r="G36" s="1">
        <v>2503.6999999999998</v>
      </c>
      <c r="H36" s="1">
        <v>115</v>
      </c>
      <c r="I36" s="38">
        <v>7.03</v>
      </c>
      <c r="J36" s="40">
        <v>3.39</v>
      </c>
      <c r="K36" s="38">
        <f t="shared" si="0"/>
        <v>3.64</v>
      </c>
      <c r="L36" s="40">
        <v>83.029071350389302</v>
      </c>
      <c r="M36" s="40">
        <v>6.6387775224396988</v>
      </c>
      <c r="N36" s="43">
        <v>25.005170051755613</v>
      </c>
    </row>
    <row r="37" spans="2:14" ht="15" thickBot="1" x14ac:dyDescent="0.35">
      <c r="B37" s="7" t="s">
        <v>134</v>
      </c>
      <c r="C37" s="8">
        <v>45798</v>
      </c>
      <c r="D37" s="18">
        <v>153</v>
      </c>
      <c r="E37" s="15">
        <v>60</v>
      </c>
      <c r="F37" s="15">
        <v>59.4</v>
      </c>
      <c r="G37" s="18">
        <v>2504.6</v>
      </c>
      <c r="H37" s="18">
        <v>114</v>
      </c>
      <c r="I37" s="39">
        <v>7</v>
      </c>
      <c r="J37" s="2">
        <v>3.99</v>
      </c>
      <c r="K37" s="39">
        <f t="shared" si="0"/>
        <v>3.01</v>
      </c>
      <c r="L37" s="2">
        <v>82.918203676929934</v>
      </c>
      <c r="M37" s="2">
        <v>6.4821489470737914</v>
      </c>
      <c r="N37" s="64">
        <v>30.108592060458932</v>
      </c>
    </row>
    <row r="38" spans="2:14" x14ac:dyDescent="0.3">
      <c r="B38" s="74" t="s">
        <v>100</v>
      </c>
      <c r="C38" s="52" t="s">
        <v>106</v>
      </c>
      <c r="D38" s="52" t="s">
        <v>106</v>
      </c>
      <c r="E38" s="52" t="s">
        <v>106</v>
      </c>
      <c r="F38" s="52" t="s">
        <v>106</v>
      </c>
      <c r="G38" s="52" t="s">
        <v>106</v>
      </c>
      <c r="H38" s="53">
        <f t="shared" ref="H38:N38" si="1">AVERAGE(H11:H37)</f>
        <v>122.88888888888889</v>
      </c>
      <c r="I38" s="54">
        <f t="shared" si="1"/>
        <v>7.3288660682244604</v>
      </c>
      <c r="J38" s="54">
        <f t="shared" si="1"/>
        <v>3.9295628656079646</v>
      </c>
      <c r="K38" s="54">
        <f t="shared" si="1"/>
        <v>3.399303202616498</v>
      </c>
      <c r="L38" s="54">
        <f t="shared" si="1"/>
        <v>82.693505447018396</v>
      </c>
      <c r="M38" s="54">
        <f t="shared" si="1"/>
        <v>6.5414244166680291</v>
      </c>
      <c r="N38" s="55">
        <f t="shared" si="1"/>
        <v>43.838286946953176</v>
      </c>
    </row>
    <row r="39" spans="2:14" x14ac:dyDescent="0.3">
      <c r="B39" s="56" t="s">
        <v>99</v>
      </c>
      <c r="C39" s="1" t="s">
        <v>106</v>
      </c>
      <c r="D39" s="1" t="s">
        <v>106</v>
      </c>
      <c r="E39" s="1" t="s">
        <v>106</v>
      </c>
      <c r="F39" s="1" t="s">
        <v>106</v>
      </c>
      <c r="G39" s="1" t="s">
        <v>106</v>
      </c>
      <c r="H39" s="17">
        <f t="shared" ref="H39:N39" si="2">STDEV(H11:H37)</f>
        <v>31.185960023127446</v>
      </c>
      <c r="I39" s="40">
        <f t="shared" si="2"/>
        <v>0.63425400073915228</v>
      </c>
      <c r="J39" s="40">
        <f t="shared" si="2"/>
        <v>0.60217636622742998</v>
      </c>
      <c r="K39" s="40">
        <f t="shared" si="2"/>
        <v>0.4296018982021188</v>
      </c>
      <c r="L39" s="40">
        <f t="shared" si="2"/>
        <v>0.76232827068757281</v>
      </c>
      <c r="M39" s="40">
        <f t="shared" si="2"/>
        <v>0.21323751442118358</v>
      </c>
      <c r="N39" s="43">
        <f t="shared" si="2"/>
        <v>26.786846136240218</v>
      </c>
    </row>
    <row r="40" spans="2:14" x14ac:dyDescent="0.3">
      <c r="B40" s="56" t="s">
        <v>101</v>
      </c>
      <c r="C40" s="1" t="s">
        <v>106</v>
      </c>
      <c r="D40" s="1" t="s">
        <v>106</v>
      </c>
      <c r="E40" s="1" t="s">
        <v>106</v>
      </c>
      <c r="F40" s="1" t="s">
        <v>106</v>
      </c>
      <c r="G40" s="1" t="s">
        <v>106</v>
      </c>
      <c r="H40" s="1" t="s">
        <v>106</v>
      </c>
      <c r="I40" s="1" t="s">
        <v>106</v>
      </c>
      <c r="J40" s="40">
        <f>QUARTILE(J11:J37,1)</f>
        <v>3.47</v>
      </c>
      <c r="K40" s="1" t="s">
        <v>106</v>
      </c>
      <c r="L40" s="40" t="s">
        <v>106</v>
      </c>
      <c r="M40" s="40" t="s">
        <v>106</v>
      </c>
      <c r="N40" s="43" t="s">
        <v>106</v>
      </c>
    </row>
    <row r="41" spans="2:14" x14ac:dyDescent="0.3">
      <c r="B41" s="56" t="s">
        <v>102</v>
      </c>
      <c r="C41" s="1" t="s">
        <v>106</v>
      </c>
      <c r="D41" s="1" t="s">
        <v>106</v>
      </c>
      <c r="E41" s="1" t="s">
        <v>106</v>
      </c>
      <c r="F41" s="1" t="s">
        <v>106</v>
      </c>
      <c r="G41" s="1" t="s">
        <v>106</v>
      </c>
      <c r="H41" s="1" t="s">
        <v>106</v>
      </c>
      <c r="I41" s="1" t="s">
        <v>106</v>
      </c>
      <c r="J41" s="40">
        <f>QUARTILE(J11:J37,3)</f>
        <v>4.2626972857454479</v>
      </c>
      <c r="K41" s="1" t="s">
        <v>106</v>
      </c>
      <c r="L41" s="40" t="s">
        <v>106</v>
      </c>
      <c r="M41" s="40" t="s">
        <v>106</v>
      </c>
      <c r="N41" s="43" t="s">
        <v>106</v>
      </c>
    </row>
    <row r="42" spans="2:14" x14ac:dyDescent="0.3">
      <c r="B42" s="56" t="s">
        <v>103</v>
      </c>
      <c r="C42" s="1" t="s">
        <v>106</v>
      </c>
      <c r="D42" s="1" t="s">
        <v>106</v>
      </c>
      <c r="E42" s="1" t="s">
        <v>106</v>
      </c>
      <c r="F42" s="1" t="s">
        <v>106</v>
      </c>
      <c r="G42" s="1" t="s">
        <v>106</v>
      </c>
      <c r="H42" s="1" t="s">
        <v>106</v>
      </c>
      <c r="I42" s="1" t="s">
        <v>106</v>
      </c>
      <c r="J42" s="40">
        <f>J41-J40</f>
        <v>0.79269728574544773</v>
      </c>
      <c r="K42" s="1" t="s">
        <v>106</v>
      </c>
      <c r="L42" s="40" t="s">
        <v>106</v>
      </c>
      <c r="M42" s="40" t="s">
        <v>106</v>
      </c>
      <c r="N42" s="43" t="s">
        <v>106</v>
      </c>
    </row>
    <row r="43" spans="2:14" x14ac:dyDescent="0.3">
      <c r="B43" s="56" t="s">
        <v>104</v>
      </c>
      <c r="C43" s="1" t="s">
        <v>106</v>
      </c>
      <c r="D43" s="1" t="s">
        <v>106</v>
      </c>
      <c r="E43" s="1" t="s">
        <v>106</v>
      </c>
      <c r="F43" s="1" t="s">
        <v>106</v>
      </c>
      <c r="G43" s="1" t="s">
        <v>106</v>
      </c>
      <c r="H43" s="1" t="s">
        <v>106</v>
      </c>
      <c r="I43" s="1" t="s">
        <v>106</v>
      </c>
      <c r="J43" s="40">
        <f>J41+J42*1.5</f>
        <v>5.4517432143636197</v>
      </c>
      <c r="K43" s="1" t="s">
        <v>106</v>
      </c>
      <c r="L43" s="40" t="s">
        <v>106</v>
      </c>
      <c r="M43" s="40" t="s">
        <v>106</v>
      </c>
      <c r="N43" s="43" t="s">
        <v>106</v>
      </c>
    </row>
    <row r="44" spans="2:14" x14ac:dyDescent="0.3">
      <c r="B44" s="65" t="s">
        <v>105</v>
      </c>
      <c r="C44" s="1" t="s">
        <v>106</v>
      </c>
      <c r="D44" s="1" t="s">
        <v>106</v>
      </c>
      <c r="E44" s="1" t="s">
        <v>106</v>
      </c>
      <c r="F44" s="1" t="s">
        <v>106</v>
      </c>
      <c r="G44" s="1" t="s">
        <v>106</v>
      </c>
      <c r="H44" s="1" t="s">
        <v>106</v>
      </c>
      <c r="I44" s="1" t="s">
        <v>106</v>
      </c>
      <c r="J44" s="40">
        <f>J40-J42*1.5</f>
        <v>2.2809540713818288</v>
      </c>
      <c r="K44" s="1" t="s">
        <v>106</v>
      </c>
      <c r="L44" s="1" t="s">
        <v>106</v>
      </c>
      <c r="M44" s="1" t="s">
        <v>106</v>
      </c>
      <c r="N44" s="49" t="s">
        <v>106</v>
      </c>
    </row>
    <row r="45" spans="2:14" ht="16.2" thickBot="1" x14ac:dyDescent="0.35">
      <c r="B45" s="68" t="s">
        <v>98</v>
      </c>
      <c r="C45" s="18" t="s">
        <v>106</v>
      </c>
      <c r="D45" s="18" t="s">
        <v>106</v>
      </c>
      <c r="E45" s="18" t="s">
        <v>106</v>
      </c>
      <c r="F45" s="18" t="s">
        <v>106</v>
      </c>
      <c r="G45" s="18" t="s">
        <v>106</v>
      </c>
      <c r="H45" s="19">
        <f>AVERAGE(H11:H12,H21:H37)</f>
        <v>123.31578947368421</v>
      </c>
      <c r="I45" s="2">
        <f>AVERAGE(I11:I12,I21:I37)</f>
        <v>6.9824241270178611</v>
      </c>
      <c r="J45" s="2">
        <f>AVERAGE(J11:J12,J21:J37)</f>
        <v>3.6443234993514451</v>
      </c>
      <c r="K45" s="2">
        <f>AVERAGE(K11:K12,K21:K37)</f>
        <v>3.3381006276664156</v>
      </c>
      <c r="L45" s="2">
        <f t="shared" ref="L45:N45" si="3">AVERAGE(L11:L12,L21:L37)</f>
        <v>83.03742112393617</v>
      </c>
      <c r="M45" s="2">
        <f t="shared" si="3"/>
        <v>6.5307957859772054</v>
      </c>
      <c r="N45" s="64">
        <f t="shared" si="3"/>
        <v>31.823078283911066</v>
      </c>
    </row>
    <row r="70" spans="2:14" ht="15" thickBot="1" x14ac:dyDescent="0.35"/>
    <row r="71" spans="2:14" ht="15.6" x14ac:dyDescent="0.3">
      <c r="B71" s="9" t="s">
        <v>5</v>
      </c>
      <c r="C71" s="10" t="s">
        <v>6</v>
      </c>
      <c r="D71" s="10" t="s">
        <v>12</v>
      </c>
      <c r="E71" s="10" t="s">
        <v>14</v>
      </c>
      <c r="F71" s="10" t="s">
        <v>13</v>
      </c>
      <c r="G71" s="10" t="s">
        <v>11</v>
      </c>
      <c r="H71" s="10" t="s">
        <v>7</v>
      </c>
      <c r="I71" s="10" t="s">
        <v>8</v>
      </c>
      <c r="J71" s="10" t="s">
        <v>9</v>
      </c>
      <c r="K71" s="59" t="s">
        <v>10</v>
      </c>
      <c r="L71" s="10" t="s">
        <v>118</v>
      </c>
      <c r="M71" s="10" t="s">
        <v>119</v>
      </c>
      <c r="N71" s="60" t="s">
        <v>120</v>
      </c>
    </row>
    <row r="72" spans="2:14" x14ac:dyDescent="0.3">
      <c r="B72" s="6" t="s">
        <v>23</v>
      </c>
      <c r="C72" s="5">
        <v>45727</v>
      </c>
      <c r="D72" s="17">
        <v>150</v>
      </c>
      <c r="E72" s="3">
        <v>60</v>
      </c>
      <c r="F72" s="3">
        <v>59.5</v>
      </c>
      <c r="G72" s="3">
        <v>2502.8000000000002</v>
      </c>
      <c r="H72" s="1">
        <v>149</v>
      </c>
      <c r="I72" s="38">
        <v>7.07</v>
      </c>
      <c r="J72" s="38">
        <v>3.98</v>
      </c>
      <c r="K72" s="38">
        <f t="shared" ref="K72:K76" si="4">I72-J72</f>
        <v>3.0900000000000003</v>
      </c>
      <c r="L72" s="40">
        <f>'[1]A16 SP2-20 11_03'!$C$32</f>
        <v>82.507444674670126</v>
      </c>
      <c r="M72" s="40">
        <f>'[1]A16 SP2-20 11_03'!$C$33</f>
        <v>6.349504793490687</v>
      </c>
      <c r="N72" s="43">
        <f>'[1]A16 SP2-20 11_03'!$C$34</f>
        <v>52.023521300787024</v>
      </c>
    </row>
    <row r="73" spans="2:14" x14ac:dyDescent="0.3">
      <c r="B73" s="6" t="s">
        <v>123</v>
      </c>
      <c r="C73" s="5">
        <v>45793</v>
      </c>
      <c r="D73" s="17">
        <v>153</v>
      </c>
      <c r="E73" s="3">
        <v>60</v>
      </c>
      <c r="F73" s="3">
        <v>59.5</v>
      </c>
      <c r="G73" s="3">
        <v>2504.8000000000002</v>
      </c>
      <c r="H73" s="1">
        <v>79</v>
      </c>
      <c r="I73" s="38">
        <v>6.99</v>
      </c>
      <c r="J73" s="40">
        <v>3.71</v>
      </c>
      <c r="K73" s="38">
        <f t="shared" si="4"/>
        <v>3.2800000000000002</v>
      </c>
      <c r="L73" s="40">
        <v>83.931911655578475</v>
      </c>
      <c r="M73" s="40">
        <v>6.6040721378452893</v>
      </c>
      <c r="N73" s="43">
        <v>10.919247994006923</v>
      </c>
    </row>
    <row r="74" spans="2:14" x14ac:dyDescent="0.3">
      <c r="B74" s="6" t="s">
        <v>124</v>
      </c>
      <c r="C74" s="5">
        <v>45793</v>
      </c>
      <c r="D74" s="17">
        <v>155</v>
      </c>
      <c r="E74" s="3">
        <v>60</v>
      </c>
      <c r="F74" s="3">
        <v>59.5</v>
      </c>
      <c r="G74" s="3">
        <v>2503.6999999999998</v>
      </c>
      <c r="H74" s="1">
        <v>90</v>
      </c>
      <c r="I74" s="38">
        <v>7.03</v>
      </c>
      <c r="J74" s="40">
        <v>3.45</v>
      </c>
      <c r="K74" s="38">
        <f t="shared" si="4"/>
        <v>3.58</v>
      </c>
      <c r="L74" s="40">
        <v>83.558709908023388</v>
      </c>
      <c r="M74" s="40">
        <v>6.7178207291392589</v>
      </c>
      <c r="N74" s="43">
        <v>15.920300197808956</v>
      </c>
    </row>
    <row r="75" spans="2:14" x14ac:dyDescent="0.3">
      <c r="B75" s="6" t="s">
        <v>125</v>
      </c>
      <c r="C75" s="5">
        <v>45793</v>
      </c>
      <c r="D75" s="17">
        <v>152</v>
      </c>
      <c r="E75" s="3">
        <v>60</v>
      </c>
      <c r="F75" s="3">
        <v>59.6</v>
      </c>
      <c r="G75" s="3">
        <v>2503.5</v>
      </c>
      <c r="H75" s="1">
        <v>103</v>
      </c>
      <c r="I75" s="38">
        <v>7.0412598353899352</v>
      </c>
      <c r="J75" s="40">
        <v>3.0203597867592968</v>
      </c>
      <c r="K75" s="38">
        <f t="shared" si="4"/>
        <v>4.0209000486306383</v>
      </c>
      <c r="L75" s="40">
        <v>83.517408464316389</v>
      </c>
      <c r="M75" s="40">
        <v>6.7908025890205694</v>
      </c>
      <c r="N75" s="43">
        <v>13.726523579037917</v>
      </c>
    </row>
    <row r="76" spans="2:14" x14ac:dyDescent="0.3">
      <c r="B76" s="6" t="s">
        <v>126</v>
      </c>
      <c r="C76" s="5">
        <v>45793</v>
      </c>
      <c r="D76" s="17">
        <v>153</v>
      </c>
      <c r="E76" s="3">
        <v>60</v>
      </c>
      <c r="F76" s="3">
        <v>59.4</v>
      </c>
      <c r="G76" s="3">
        <v>2510.1</v>
      </c>
      <c r="H76" s="1">
        <v>114</v>
      </c>
      <c r="I76" s="38">
        <v>6.42</v>
      </c>
      <c r="J76" s="40">
        <v>3.41</v>
      </c>
      <c r="K76" s="38">
        <f t="shared" si="4"/>
        <v>3.01</v>
      </c>
      <c r="L76" s="40">
        <v>83.379697515682878</v>
      </c>
      <c r="M76" s="40">
        <v>6.5537781914299407</v>
      </c>
      <c r="N76" s="43">
        <v>20.919501823225346</v>
      </c>
    </row>
    <row r="77" spans="2:14" x14ac:dyDescent="0.3">
      <c r="B77" s="6" t="s">
        <v>127</v>
      </c>
      <c r="C77" s="5">
        <v>45796</v>
      </c>
      <c r="D77" s="1">
        <v>152</v>
      </c>
      <c r="E77" s="3">
        <v>60</v>
      </c>
      <c r="F77" s="3">
        <v>59.6</v>
      </c>
      <c r="G77" s="1">
        <v>2507.1999999999998</v>
      </c>
      <c r="H77" s="1">
        <v>106</v>
      </c>
      <c r="I77" s="38">
        <v>6.9</v>
      </c>
      <c r="J77" s="40">
        <v>3.76</v>
      </c>
      <c r="K77" s="38">
        <f>I77-J77</f>
        <v>3.1400000000000006</v>
      </c>
      <c r="L77" s="40">
        <v>83.32717686392283</v>
      </c>
      <c r="M77" s="40">
        <v>6.5283704525162918</v>
      </c>
      <c r="N77" s="43">
        <v>22.193412752624909</v>
      </c>
    </row>
    <row r="78" spans="2:14" x14ac:dyDescent="0.3">
      <c r="B78" s="6" t="s">
        <v>128</v>
      </c>
      <c r="C78" s="5">
        <v>45796</v>
      </c>
      <c r="D78" s="1">
        <v>153</v>
      </c>
      <c r="E78" s="3">
        <v>60</v>
      </c>
      <c r="F78" s="3">
        <v>59.4</v>
      </c>
      <c r="G78" s="1">
        <v>2506.6999999999998</v>
      </c>
      <c r="H78" s="1">
        <v>121</v>
      </c>
      <c r="I78" s="38">
        <v>6.92</v>
      </c>
      <c r="J78" s="40">
        <v>3.14</v>
      </c>
      <c r="K78" s="38">
        <f t="shared" ref="K78:K84" si="5">I78-J78</f>
        <v>3.78</v>
      </c>
      <c r="L78" s="40">
        <v>82.997930261924694</v>
      </c>
      <c r="M78" s="40">
        <v>6.7154689184074803</v>
      </c>
      <c r="N78" s="43">
        <v>26.895857957715634</v>
      </c>
    </row>
    <row r="79" spans="2:14" x14ac:dyDescent="0.3">
      <c r="B79" s="6" t="s">
        <v>129</v>
      </c>
      <c r="C79" s="5">
        <v>45797</v>
      </c>
      <c r="D79" s="1">
        <v>155</v>
      </c>
      <c r="E79" s="3">
        <v>60</v>
      </c>
      <c r="F79" s="3">
        <v>59.5</v>
      </c>
      <c r="G79" s="1">
        <v>2503.9</v>
      </c>
      <c r="H79" s="1">
        <v>95</v>
      </c>
      <c r="I79" s="38">
        <v>7.03</v>
      </c>
      <c r="J79" s="40">
        <v>3.81</v>
      </c>
      <c r="K79" s="38">
        <f t="shared" si="5"/>
        <v>3.22</v>
      </c>
      <c r="L79" s="40">
        <v>83.382305910961634</v>
      </c>
      <c r="M79" s="40">
        <v>6.5395332607504164</v>
      </c>
      <c r="N79" s="43">
        <v>20.956247747831185</v>
      </c>
    </row>
    <row r="80" spans="2:14" x14ac:dyDescent="0.3">
      <c r="B80" s="6" t="s">
        <v>130</v>
      </c>
      <c r="C80" s="5">
        <v>45797</v>
      </c>
      <c r="D80" s="1">
        <v>151</v>
      </c>
      <c r="E80" s="3">
        <v>60</v>
      </c>
      <c r="F80" s="3">
        <v>59.5</v>
      </c>
      <c r="G80" s="1">
        <v>2504.8000000000002</v>
      </c>
      <c r="H80" s="1">
        <v>82</v>
      </c>
      <c r="I80" s="38">
        <v>6.99</v>
      </c>
      <c r="J80" s="40">
        <v>4.1100000000000003</v>
      </c>
      <c r="K80" s="38">
        <f t="shared" si="5"/>
        <v>2.88</v>
      </c>
      <c r="L80" s="40">
        <v>83.345561256846537</v>
      </c>
      <c r="M80" s="40">
        <v>6.6706717650862206</v>
      </c>
      <c r="N80" s="43">
        <v>18.668033333393851</v>
      </c>
    </row>
    <row r="81" spans="2:14" x14ac:dyDescent="0.3">
      <c r="B81" s="6" t="s">
        <v>131</v>
      </c>
      <c r="C81" s="5">
        <v>45798</v>
      </c>
      <c r="D81" s="1">
        <v>152</v>
      </c>
      <c r="E81" s="3">
        <v>60</v>
      </c>
      <c r="F81" s="3">
        <v>59.5</v>
      </c>
      <c r="G81" s="1">
        <v>2505.6</v>
      </c>
      <c r="H81" s="1">
        <v>131</v>
      </c>
      <c r="I81" s="38">
        <v>6.96</v>
      </c>
      <c r="J81" s="40">
        <v>3.45</v>
      </c>
      <c r="K81" s="38">
        <f t="shared" si="5"/>
        <v>3.51</v>
      </c>
      <c r="L81" s="40">
        <v>83.08229325514111</v>
      </c>
      <c r="M81" s="40">
        <v>6.4297298212133667</v>
      </c>
      <c r="N81" s="43">
        <v>30.133630818769234</v>
      </c>
    </row>
    <row r="82" spans="2:14" x14ac:dyDescent="0.3">
      <c r="B82" s="6" t="s">
        <v>132</v>
      </c>
      <c r="C82" s="5">
        <v>45798</v>
      </c>
      <c r="D82" s="1">
        <v>152</v>
      </c>
      <c r="E82" s="3">
        <v>60</v>
      </c>
      <c r="F82" s="3">
        <v>59.5</v>
      </c>
      <c r="G82" s="3">
        <v>2506</v>
      </c>
      <c r="H82" s="1">
        <v>107</v>
      </c>
      <c r="I82" s="38">
        <v>6.95</v>
      </c>
      <c r="J82" s="40">
        <v>3.49</v>
      </c>
      <c r="K82" s="38">
        <f t="shared" si="5"/>
        <v>3.46</v>
      </c>
      <c r="L82" s="40">
        <v>82.541493514413446</v>
      </c>
      <c r="M82" s="40">
        <v>6.9791986753764528</v>
      </c>
      <c r="N82" s="43">
        <v>27.753753680038699</v>
      </c>
    </row>
    <row r="83" spans="2:14" x14ac:dyDescent="0.3">
      <c r="B83" s="6" t="s">
        <v>133</v>
      </c>
      <c r="C83" s="5">
        <v>45798</v>
      </c>
      <c r="D83" s="1">
        <v>154</v>
      </c>
      <c r="E83" s="3">
        <v>60</v>
      </c>
      <c r="F83" s="3">
        <v>59.4</v>
      </c>
      <c r="G83" s="1">
        <v>2503.6999999999998</v>
      </c>
      <c r="H83" s="1">
        <v>115</v>
      </c>
      <c r="I83" s="38">
        <v>7.03</v>
      </c>
      <c r="J83" s="40">
        <v>3.39</v>
      </c>
      <c r="K83" s="38">
        <f t="shared" si="5"/>
        <v>3.64</v>
      </c>
      <c r="L83" s="40">
        <v>83.029071350389302</v>
      </c>
      <c r="M83" s="40">
        <v>6.6387775224396988</v>
      </c>
      <c r="N83" s="43">
        <v>25.005170051755613</v>
      </c>
    </row>
    <row r="84" spans="2:14" ht="15" thickBot="1" x14ac:dyDescent="0.35">
      <c r="B84" s="7" t="s">
        <v>134</v>
      </c>
      <c r="C84" s="8">
        <v>45798</v>
      </c>
      <c r="D84" s="18">
        <v>153</v>
      </c>
      <c r="E84" s="15">
        <v>60</v>
      </c>
      <c r="F84" s="15">
        <v>59.4</v>
      </c>
      <c r="G84" s="18">
        <v>2504.6</v>
      </c>
      <c r="H84" s="18">
        <v>114</v>
      </c>
      <c r="I84" s="39">
        <v>7</v>
      </c>
      <c r="J84" s="2">
        <v>3.99</v>
      </c>
      <c r="K84" s="39">
        <f t="shared" si="5"/>
        <v>3.01</v>
      </c>
      <c r="L84" s="2">
        <v>82.918203676929934</v>
      </c>
      <c r="M84" s="2">
        <v>6.4821489470737914</v>
      </c>
      <c r="N84" s="64">
        <v>30.108592060458932</v>
      </c>
    </row>
    <row r="85" spans="2:14" x14ac:dyDescent="0.3">
      <c r="B85" s="58" t="s">
        <v>100</v>
      </c>
      <c r="C85" s="13" t="s">
        <v>106</v>
      </c>
      <c r="D85" s="13" t="s">
        <v>106</v>
      </c>
      <c r="E85" s="13" t="s">
        <v>106</v>
      </c>
      <c r="F85" s="13" t="s">
        <v>106</v>
      </c>
      <c r="G85" s="13" t="s">
        <v>106</v>
      </c>
      <c r="H85" s="16">
        <f t="shared" ref="H85:N85" si="6">AVERAGE(H72:H84)</f>
        <v>108.15384615384616</v>
      </c>
      <c r="I85" s="41">
        <f t="shared" si="6"/>
        <v>6.9485584488761498</v>
      </c>
      <c r="J85" s="41">
        <f t="shared" si="6"/>
        <v>3.5931045989814852</v>
      </c>
      <c r="K85" s="41">
        <f t="shared" si="6"/>
        <v>3.3554538498946647</v>
      </c>
      <c r="L85" s="41">
        <f t="shared" si="6"/>
        <v>83.193785254523135</v>
      </c>
      <c r="M85" s="41">
        <f t="shared" si="6"/>
        <v>6.6153752156761119</v>
      </c>
      <c r="N85" s="42">
        <f t="shared" si="6"/>
        <v>24.247984099804171</v>
      </c>
    </row>
    <row r="86" spans="2:14" x14ac:dyDescent="0.3">
      <c r="B86" s="56" t="s">
        <v>99</v>
      </c>
      <c r="C86" s="1" t="s">
        <v>106</v>
      </c>
      <c r="D86" s="1" t="s">
        <v>106</v>
      </c>
      <c r="E86" s="1" t="s">
        <v>106</v>
      </c>
      <c r="F86" s="1" t="s">
        <v>106</v>
      </c>
      <c r="G86" s="1" t="s">
        <v>106</v>
      </c>
      <c r="H86" s="17">
        <f t="shared" ref="H86:N86" si="7">STDEV(H72:H84)</f>
        <v>19.450133477888851</v>
      </c>
      <c r="I86" s="40">
        <f t="shared" si="7"/>
        <v>0.16633333566717856</v>
      </c>
      <c r="J86" s="40">
        <f t="shared" si="7"/>
        <v>0.33199707222454639</v>
      </c>
      <c r="K86" s="40">
        <f t="shared" si="7"/>
        <v>0.34094478988904697</v>
      </c>
      <c r="L86" s="40">
        <f t="shared" si="7"/>
        <v>0.40250038070593969</v>
      </c>
      <c r="M86" s="40">
        <f t="shared" si="7"/>
        <v>0.16517813577782448</v>
      </c>
      <c r="N86" s="43">
        <f t="shared" si="7"/>
        <v>10.309061992357615</v>
      </c>
    </row>
    <row r="87" spans="2:14" x14ac:dyDescent="0.3">
      <c r="B87" s="56" t="s">
        <v>101</v>
      </c>
      <c r="C87" s="1" t="s">
        <v>106</v>
      </c>
      <c r="D87" s="1" t="s">
        <v>106</v>
      </c>
      <c r="E87" s="1" t="s">
        <v>106</v>
      </c>
      <c r="F87" s="1" t="s">
        <v>106</v>
      </c>
      <c r="G87" s="1" t="s">
        <v>106</v>
      </c>
      <c r="H87" s="1" t="s">
        <v>106</v>
      </c>
      <c r="I87" s="1" t="s">
        <v>106</v>
      </c>
      <c r="J87" s="40">
        <f>QUARTILE(J72:J84,1)</f>
        <v>3.41</v>
      </c>
      <c r="K87" s="1" t="s">
        <v>106</v>
      </c>
      <c r="L87" s="40" t="s">
        <v>106</v>
      </c>
      <c r="M87" s="40" t="s">
        <v>106</v>
      </c>
      <c r="N87" s="43" t="s">
        <v>106</v>
      </c>
    </row>
    <row r="88" spans="2:14" x14ac:dyDescent="0.3">
      <c r="B88" s="56" t="s">
        <v>102</v>
      </c>
      <c r="C88" s="1" t="s">
        <v>106</v>
      </c>
      <c r="D88" s="1" t="s">
        <v>106</v>
      </c>
      <c r="E88" s="1" t="s">
        <v>106</v>
      </c>
      <c r="F88" s="1" t="s">
        <v>106</v>
      </c>
      <c r="G88" s="1" t="s">
        <v>106</v>
      </c>
      <c r="H88" s="1" t="s">
        <v>106</v>
      </c>
      <c r="I88" s="1" t="s">
        <v>106</v>
      </c>
      <c r="J88" s="40">
        <f>QUARTILE(J72:J84,3)</f>
        <v>3.81</v>
      </c>
      <c r="K88" s="1" t="s">
        <v>106</v>
      </c>
      <c r="L88" s="40" t="s">
        <v>106</v>
      </c>
      <c r="M88" s="40" t="s">
        <v>106</v>
      </c>
      <c r="N88" s="43" t="s">
        <v>106</v>
      </c>
    </row>
    <row r="89" spans="2:14" x14ac:dyDescent="0.3">
      <c r="B89" s="56" t="s">
        <v>103</v>
      </c>
      <c r="C89" s="1" t="s">
        <v>106</v>
      </c>
      <c r="D89" s="1" t="s">
        <v>106</v>
      </c>
      <c r="E89" s="1" t="s">
        <v>106</v>
      </c>
      <c r="F89" s="1" t="s">
        <v>106</v>
      </c>
      <c r="G89" s="1" t="s">
        <v>106</v>
      </c>
      <c r="H89" s="1" t="s">
        <v>106</v>
      </c>
      <c r="I89" s="1" t="s">
        <v>106</v>
      </c>
      <c r="J89" s="40">
        <f>J88-J87</f>
        <v>0.39999999999999991</v>
      </c>
      <c r="K89" s="1" t="s">
        <v>106</v>
      </c>
      <c r="L89" s="40" t="s">
        <v>106</v>
      </c>
      <c r="M89" s="40" t="s">
        <v>106</v>
      </c>
      <c r="N89" s="43" t="s">
        <v>106</v>
      </c>
    </row>
    <row r="90" spans="2:14" x14ac:dyDescent="0.3">
      <c r="B90" s="56" t="s">
        <v>104</v>
      </c>
      <c r="C90" s="1" t="s">
        <v>106</v>
      </c>
      <c r="D90" s="1" t="s">
        <v>106</v>
      </c>
      <c r="E90" s="1" t="s">
        <v>106</v>
      </c>
      <c r="F90" s="1" t="s">
        <v>106</v>
      </c>
      <c r="G90" s="1" t="s">
        <v>106</v>
      </c>
      <c r="H90" s="1" t="s">
        <v>106</v>
      </c>
      <c r="I90" s="1" t="s">
        <v>106</v>
      </c>
      <c r="J90" s="40">
        <f>J88+J89*1.5</f>
        <v>4.41</v>
      </c>
      <c r="K90" s="1" t="s">
        <v>106</v>
      </c>
      <c r="L90" s="40" t="s">
        <v>106</v>
      </c>
      <c r="M90" s="40" t="s">
        <v>106</v>
      </c>
      <c r="N90" s="43" t="s">
        <v>106</v>
      </c>
    </row>
    <row r="91" spans="2:14" ht="15" thickBot="1" x14ac:dyDescent="0.35">
      <c r="B91" s="57" t="s">
        <v>105</v>
      </c>
      <c r="C91" s="18" t="s">
        <v>106</v>
      </c>
      <c r="D91" s="18" t="s">
        <v>106</v>
      </c>
      <c r="E91" s="18" t="s">
        <v>106</v>
      </c>
      <c r="F91" s="18" t="s">
        <v>106</v>
      </c>
      <c r="G91" s="18" t="s">
        <v>106</v>
      </c>
      <c r="H91" s="18" t="s">
        <v>106</v>
      </c>
      <c r="I91" s="18" t="s">
        <v>106</v>
      </c>
      <c r="J91" s="2">
        <f>J87-J89*1.5</f>
        <v>2.8100000000000005</v>
      </c>
      <c r="K91" s="18" t="s">
        <v>106</v>
      </c>
      <c r="L91" s="18" t="s">
        <v>106</v>
      </c>
      <c r="M91" s="18" t="s">
        <v>106</v>
      </c>
      <c r="N91" s="50" t="s">
        <v>106</v>
      </c>
    </row>
    <row r="92" spans="2:14" x14ac:dyDescent="0.3">
      <c r="B92" s="77"/>
      <c r="C92" s="78"/>
      <c r="D92" s="78"/>
      <c r="E92" s="78"/>
      <c r="F92" s="78"/>
      <c r="G92" s="78"/>
      <c r="H92" s="79"/>
      <c r="I92" s="80"/>
      <c r="J92" s="80"/>
      <c r="K92" s="80"/>
      <c r="L92" s="80"/>
      <c r="M92" s="80"/>
      <c r="N92" s="80"/>
    </row>
  </sheetData>
  <phoneticPr fontId="4" type="noConversion"/>
  <conditionalFormatting sqref="J11:J37">
    <cfRule type="cellIs" dxfId="22" priority="5" operator="lessThan">
      <formula>$J$44</formula>
    </cfRule>
    <cfRule type="cellIs" dxfId="21" priority="6" operator="greaterThan">
      <formula>$J$43</formula>
    </cfRule>
    <cfRule type="cellIs" dxfId="20" priority="7" operator="between">
      <formula>$J$43</formula>
      <formula>$J$44</formula>
    </cfRule>
  </conditionalFormatting>
  <conditionalFormatting sqref="J72:J84">
    <cfRule type="cellIs" dxfId="19" priority="1" operator="between">
      <formula>$J$90</formula>
      <formula>$J$91</formula>
    </cfRule>
    <cfRule type="cellIs" dxfId="18" priority="2" operator="lessThan">
      <formula>$J$44</formula>
    </cfRule>
    <cfRule type="cellIs" dxfId="17" priority="3" operator="greaterThan">
      <formula>$J$43</formula>
    </cfRule>
    <cfRule type="cellIs" dxfId="16" priority="4" operator="between">
      <formula>$J$43</formula>
      <formula>$J$44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DCF1B-6316-4E6E-BD51-2BB47B0F4C75}">
  <dimension ref="B1:N37"/>
  <sheetViews>
    <sheetView showGridLines="0" topLeftCell="A9" zoomScaleNormal="100" workbookViewId="0">
      <selection activeCell="N8" sqref="N8"/>
    </sheetView>
  </sheetViews>
  <sheetFormatPr defaultRowHeight="14.4" x14ac:dyDescent="0.3"/>
  <cols>
    <col min="1" max="1" width="10.6640625" bestFit="1" customWidth="1"/>
    <col min="2" max="2" width="11.6640625" bestFit="1" customWidth="1"/>
    <col min="3" max="3" width="11.21875" bestFit="1" customWidth="1"/>
    <col min="5" max="5" width="10.88671875" bestFit="1" customWidth="1"/>
    <col min="6" max="6" width="11.5546875" bestFit="1" customWidth="1"/>
    <col min="7" max="8" width="10.88671875" bestFit="1" customWidth="1"/>
    <col min="9" max="13" width="9" bestFit="1" customWidth="1"/>
    <col min="14" max="14" width="9.5546875" bestFit="1" customWidth="1"/>
  </cols>
  <sheetData>
    <row r="1" spans="2:14" ht="15" thickBot="1" x14ac:dyDescent="0.35"/>
    <row r="2" spans="2:14" ht="16.2" thickBot="1" x14ac:dyDescent="0.4">
      <c r="B2" s="33" t="s">
        <v>25</v>
      </c>
      <c r="D2" t="s">
        <v>15</v>
      </c>
    </row>
    <row r="3" spans="2:14" ht="15" thickBot="1" x14ac:dyDescent="0.35"/>
    <row r="4" spans="2:14" x14ac:dyDescent="0.3">
      <c r="B4" s="20" t="s">
        <v>41</v>
      </c>
      <c r="C4" s="21" t="s">
        <v>42</v>
      </c>
      <c r="D4" s="22">
        <v>150</v>
      </c>
      <c r="L4" s="4"/>
    </row>
    <row r="5" spans="2:14" x14ac:dyDescent="0.3">
      <c r="B5" s="23" t="s">
        <v>43</v>
      </c>
      <c r="C5" s="24" t="s">
        <v>42</v>
      </c>
      <c r="D5" s="25">
        <v>60</v>
      </c>
    </row>
    <row r="6" spans="2:14" ht="16.2" x14ac:dyDescent="0.3">
      <c r="B6" s="26" t="s">
        <v>44</v>
      </c>
      <c r="C6" s="24" t="s">
        <v>45</v>
      </c>
      <c r="D6" s="27">
        <v>2.5630000000000002</v>
      </c>
    </row>
    <row r="7" spans="2:14" ht="15.6" x14ac:dyDescent="0.3">
      <c r="B7" s="26" t="s">
        <v>46</v>
      </c>
      <c r="C7" s="24" t="s">
        <v>47</v>
      </c>
      <c r="D7" s="28">
        <v>7</v>
      </c>
    </row>
    <row r="8" spans="2:14" ht="15" thickBot="1" x14ac:dyDescent="0.35">
      <c r="B8" s="29" t="s">
        <v>48</v>
      </c>
      <c r="C8" s="30" t="s">
        <v>49</v>
      </c>
      <c r="D8" s="31">
        <f>D6*PI()*D4^2/4*D5*(1-D7/100)*10^(-3)</f>
        <v>2527.290731194907</v>
      </c>
    </row>
    <row r="9" spans="2:14" ht="15" thickBot="1" x14ac:dyDescent="0.35"/>
    <row r="10" spans="2:14" ht="16.2" thickBot="1" x14ac:dyDescent="0.35">
      <c r="B10" s="9" t="s">
        <v>5</v>
      </c>
      <c r="C10" s="10" t="s">
        <v>6</v>
      </c>
      <c r="D10" s="10" t="s">
        <v>12</v>
      </c>
      <c r="E10" s="10" t="s">
        <v>14</v>
      </c>
      <c r="F10" s="10" t="s">
        <v>13</v>
      </c>
      <c r="G10" s="10" t="s">
        <v>11</v>
      </c>
      <c r="H10" s="10" t="s">
        <v>7</v>
      </c>
      <c r="I10" s="10" t="s">
        <v>8</v>
      </c>
      <c r="J10" s="10" t="s">
        <v>9</v>
      </c>
      <c r="K10" s="75" t="s">
        <v>10</v>
      </c>
      <c r="L10" s="75" t="s">
        <v>118</v>
      </c>
      <c r="M10" s="75" t="s">
        <v>119</v>
      </c>
      <c r="N10" s="76" t="s">
        <v>120</v>
      </c>
    </row>
    <row r="11" spans="2:14" x14ac:dyDescent="0.3">
      <c r="B11" s="11" t="s">
        <v>26</v>
      </c>
      <c r="C11" s="12">
        <v>45728</v>
      </c>
      <c r="D11" s="16">
        <v>160</v>
      </c>
      <c r="E11" s="14">
        <v>60</v>
      </c>
      <c r="F11" s="14">
        <v>59.6</v>
      </c>
      <c r="G11" s="14">
        <v>2526.4</v>
      </c>
      <c r="H11" s="13">
        <v>182</v>
      </c>
      <c r="I11" s="37">
        <v>7.0327773928436361</v>
      </c>
      <c r="J11" s="37">
        <v>3.6128884044355436</v>
      </c>
      <c r="K11" s="37">
        <f>I11-J11</f>
        <v>3.4198889884080925</v>
      </c>
      <c r="L11" s="41">
        <f>'[2]B1 PMB-20 12_03'!$C$32</f>
        <v>81.896303965400932</v>
      </c>
      <c r="M11" s="41">
        <f>'[2]B1 PMB-20 12_03'!$C$33</f>
        <v>6.5574067374368701</v>
      </c>
      <c r="N11" s="42">
        <f>'[2]B1 PMB-20 12_03'!$C$34</f>
        <v>68.719813322345544</v>
      </c>
    </row>
    <row r="12" spans="2:14" x14ac:dyDescent="0.3">
      <c r="B12" s="6" t="s">
        <v>27</v>
      </c>
      <c r="C12" s="5">
        <v>45728</v>
      </c>
      <c r="D12" s="17">
        <v>162</v>
      </c>
      <c r="E12" s="3">
        <v>60</v>
      </c>
      <c r="F12" s="3">
        <v>59.6</v>
      </c>
      <c r="G12" s="3">
        <v>2525.9</v>
      </c>
      <c r="H12" s="1">
        <v>174</v>
      </c>
      <c r="I12" s="38">
        <v>7.0511765423463046</v>
      </c>
      <c r="J12" s="38">
        <v>3.3858377708496423</v>
      </c>
      <c r="K12" s="38">
        <f t="shared" ref="K12:K30" si="0">I12-J12</f>
        <v>3.6653387714966623</v>
      </c>
      <c r="L12" s="40">
        <f>'[2]B2 PMB-20 12_03'!$C$32</f>
        <v>81.395043396190502</v>
      </c>
      <c r="M12" s="40">
        <f>'[2]B2 PMB-20 12_03'!$C$33</f>
        <v>6.8792526471910813</v>
      </c>
      <c r="N12" s="43">
        <f>'[2]B2 PMB-20 12_03'!$C$34</f>
        <v>73.659394921969124</v>
      </c>
    </row>
    <row r="13" spans="2:14" x14ac:dyDescent="0.3">
      <c r="B13" s="6" t="s">
        <v>28</v>
      </c>
      <c r="C13" s="5">
        <v>45728</v>
      </c>
      <c r="D13" s="17">
        <v>161</v>
      </c>
      <c r="E13" s="3">
        <v>60</v>
      </c>
      <c r="F13" s="3">
        <v>59.5</v>
      </c>
      <c r="G13" s="3">
        <v>2525.6999999999998</v>
      </c>
      <c r="H13" s="1">
        <v>165</v>
      </c>
      <c r="I13" s="38">
        <v>7.058536202147403</v>
      </c>
      <c r="J13" s="38">
        <v>3.7150679741415282</v>
      </c>
      <c r="K13" s="38">
        <f t="shared" si="0"/>
        <v>3.3434682280058747</v>
      </c>
      <c r="L13" s="40">
        <f>'[2]B3 PMB-20 12_03'!$C$32</f>
        <v>81.190816455622667</v>
      </c>
      <c r="M13" s="40">
        <f>'[2]B3 PMB-20 12_03'!$C$33</f>
        <v>6.9191541717564675</v>
      </c>
      <c r="N13" s="43">
        <f>'[2]B3 PMB-20 12_03'!$C$34</f>
        <v>83.935688123425734</v>
      </c>
    </row>
    <row r="14" spans="2:14" x14ac:dyDescent="0.3">
      <c r="B14" s="6" t="s">
        <v>29</v>
      </c>
      <c r="C14" s="5">
        <v>45728</v>
      </c>
      <c r="D14" s="17">
        <v>160</v>
      </c>
      <c r="E14" s="3">
        <v>60</v>
      </c>
      <c r="F14" s="3">
        <v>59.4</v>
      </c>
      <c r="G14" s="3">
        <v>2524.9</v>
      </c>
      <c r="H14" s="1">
        <v>222</v>
      </c>
      <c r="I14" s="38">
        <v>7.087974841351663</v>
      </c>
      <c r="J14" s="38">
        <v>3.0526779815017946</v>
      </c>
      <c r="K14" s="38">
        <f t="shared" si="0"/>
        <v>4.0352968598498684</v>
      </c>
      <c r="L14" s="40">
        <f>'[2]B4 PMB-20 12_03'!$C$32</f>
        <v>81.342429411950619</v>
      </c>
      <c r="M14" s="40">
        <f>'[2]B4 PMB-20 12_03'!$C$33</f>
        <v>6.7269536408458501</v>
      </c>
      <c r="N14" s="43">
        <f>'[2]B4 PMB-20 12_03'!$C$34</f>
        <v>86.194886043668703</v>
      </c>
    </row>
    <row r="15" spans="2:14" x14ac:dyDescent="0.3">
      <c r="B15" s="6" t="s">
        <v>30</v>
      </c>
      <c r="C15" s="5">
        <v>45729</v>
      </c>
      <c r="D15" s="17">
        <v>160</v>
      </c>
      <c r="E15" s="3">
        <v>60</v>
      </c>
      <c r="F15" s="3">
        <v>59.7</v>
      </c>
      <c r="G15" s="3">
        <v>2528.6999999999998</v>
      </c>
      <c r="H15" s="1">
        <v>191</v>
      </c>
      <c r="I15" s="38">
        <v>6.9481413051312941</v>
      </c>
      <c r="J15" s="38">
        <v>3.0067194961712285</v>
      </c>
      <c r="K15" s="38">
        <f t="shared" si="0"/>
        <v>3.9414218089600657</v>
      </c>
      <c r="L15" s="40">
        <f>'[2]B5 PMB-20 13_03'!$C$32</f>
        <v>81.533364205736916</v>
      </c>
      <c r="M15" s="40">
        <f>'[2]B5 PMB-20 13_03'!$C$33</f>
        <v>6.8534974733641096</v>
      </c>
      <c r="N15" s="43">
        <f>'[2]B5 PMB-20 13_03'!$C$34</f>
        <v>72.786722198444295</v>
      </c>
    </row>
    <row r="16" spans="2:14" x14ac:dyDescent="0.3">
      <c r="B16" s="6" t="s">
        <v>31</v>
      </c>
      <c r="C16" s="5">
        <v>45729</v>
      </c>
      <c r="D16" s="17">
        <v>161</v>
      </c>
      <c r="E16" s="3">
        <v>60</v>
      </c>
      <c r="F16" s="3">
        <v>59.5</v>
      </c>
      <c r="G16" s="3">
        <v>2527.5</v>
      </c>
      <c r="H16" s="1">
        <v>265</v>
      </c>
      <c r="I16" s="38">
        <v>6.9922992639377295</v>
      </c>
      <c r="J16" s="38">
        <v>3.1957941746024954</v>
      </c>
      <c r="K16" s="38">
        <f t="shared" si="0"/>
        <v>3.7965050893352341</v>
      </c>
      <c r="L16" s="40">
        <f>'[2]B6 PMB-20 13_03'!$C$32</f>
        <v>81.087391425412449</v>
      </c>
      <c r="M16" s="40">
        <f>'[2]B6 PMB-20 13_03'!$C$33</f>
        <v>6.5677626020465123</v>
      </c>
      <c r="N16" s="43">
        <f>'[2]B6 PMB-20 13_03'!$C$34</f>
        <v>119.53750681418569</v>
      </c>
    </row>
    <row r="17" spans="2:14" x14ac:dyDescent="0.3">
      <c r="B17" s="6" t="s">
        <v>32</v>
      </c>
      <c r="C17" s="5">
        <v>45729</v>
      </c>
      <c r="D17" s="17">
        <v>161</v>
      </c>
      <c r="E17" s="3">
        <v>60</v>
      </c>
      <c r="F17" s="3">
        <v>59.6</v>
      </c>
      <c r="G17" s="3">
        <v>2527.6</v>
      </c>
      <c r="H17" s="1">
        <v>176</v>
      </c>
      <c r="I17" s="38">
        <v>6.988619434037191</v>
      </c>
      <c r="J17" s="38">
        <v>2.7423171671668078</v>
      </c>
      <c r="K17" s="38">
        <f t="shared" si="0"/>
        <v>4.2463022668703836</v>
      </c>
      <c r="L17" s="40">
        <f>'[2]B7 PMB-20 13_03'!$C$32</f>
        <v>81.049518177140754</v>
      </c>
      <c r="M17" s="40">
        <f>'[2]B7 PMB-20 13_03'!$C$33</f>
        <v>7.3162175845097215</v>
      </c>
      <c r="N17" s="43">
        <f>'[2]B7 PMB-20 13_03'!$C$34</f>
        <v>62.48368486022423</v>
      </c>
    </row>
    <row r="18" spans="2:14" x14ac:dyDescent="0.3">
      <c r="B18" s="6" t="s">
        <v>33</v>
      </c>
      <c r="C18" s="5">
        <v>45729</v>
      </c>
      <c r="D18" s="17">
        <v>162</v>
      </c>
      <c r="E18" s="3">
        <v>60.3</v>
      </c>
      <c r="F18" s="3">
        <v>59.8</v>
      </c>
      <c r="G18" s="1">
        <v>2526.8000000000002</v>
      </c>
      <c r="H18" s="1">
        <v>300</v>
      </c>
      <c r="I18" s="38">
        <v>7.4806547992452233</v>
      </c>
      <c r="J18" s="38">
        <v>2.5419511372109405</v>
      </c>
      <c r="K18" s="38">
        <f>I18-J18</f>
        <v>4.9387036620342828</v>
      </c>
      <c r="L18" s="40">
        <f>'[2]B8 PMB-20 13_03'!$C$32</f>
        <v>81.435589189993323</v>
      </c>
      <c r="M18" s="40">
        <f>'[2]B8 PMB-20 13_03'!$C$33</f>
        <v>6.6700820606470588</v>
      </c>
      <c r="N18" s="43">
        <f>'[2]B8 PMB-20 13_03'!$C$34</f>
        <v>95.602563284565349</v>
      </c>
    </row>
    <row r="19" spans="2:14" x14ac:dyDescent="0.3">
      <c r="B19" s="6" t="s">
        <v>34</v>
      </c>
      <c r="C19" s="5">
        <v>45734</v>
      </c>
      <c r="D19" s="17">
        <v>162</v>
      </c>
      <c r="E19" s="3">
        <v>60</v>
      </c>
      <c r="F19" s="3">
        <v>59.475000000000001</v>
      </c>
      <c r="G19" s="3">
        <v>2526.4</v>
      </c>
      <c r="H19" s="1">
        <v>165</v>
      </c>
      <c r="I19" s="38">
        <v>7.0327773928436361</v>
      </c>
      <c r="J19" s="38">
        <v>3.4078776449920634</v>
      </c>
      <c r="K19" s="38">
        <f t="shared" si="0"/>
        <v>3.6248997478515728</v>
      </c>
      <c r="L19" s="40">
        <f>'[2]B9 PMB-20 18_03'!$C$32</f>
        <v>81.003024603585942</v>
      </c>
      <c r="M19" s="40">
        <f>'[2]B9 PMB-20 18_03'!$C$33</f>
        <v>7.1083085483823885</v>
      </c>
      <c r="N19" s="43">
        <f>'[2]B9 PMB-20 18_03'!$C$34</f>
        <v>82.837109761963802</v>
      </c>
    </row>
    <row r="20" spans="2:14" x14ac:dyDescent="0.3">
      <c r="B20" s="6" t="s">
        <v>35</v>
      </c>
      <c r="C20" s="5">
        <v>45734</v>
      </c>
      <c r="D20" s="17">
        <v>162</v>
      </c>
      <c r="E20" s="3">
        <v>60</v>
      </c>
      <c r="F20" s="3">
        <v>59.55</v>
      </c>
      <c r="G20" s="3">
        <v>2525.8000000000002</v>
      </c>
      <c r="H20" s="1">
        <v>149</v>
      </c>
      <c r="I20" s="38">
        <v>7.0548563722468538</v>
      </c>
      <c r="J20" s="38">
        <v>3.4402952974440515</v>
      </c>
      <c r="K20" s="38">
        <f t="shared" si="0"/>
        <v>3.6145610748028023</v>
      </c>
      <c r="L20" s="40">
        <f>'[2]B10 PMB-20 18_03'!$C$32</f>
        <v>81.946277688102541</v>
      </c>
      <c r="M20" s="40">
        <f>'[2]B10 PMB-20 18_03'!$C$33</f>
        <v>6.802763153465051</v>
      </c>
      <c r="N20" s="43">
        <f>'[2]B10 PMB-20 18_03'!$C$34</f>
        <v>53.117400508524497</v>
      </c>
    </row>
    <row r="21" spans="2:14" x14ac:dyDescent="0.3">
      <c r="B21" s="6" t="s">
        <v>36</v>
      </c>
      <c r="C21" s="5">
        <v>45734</v>
      </c>
      <c r="D21" s="17">
        <v>162</v>
      </c>
      <c r="E21" s="3">
        <v>60</v>
      </c>
      <c r="F21" s="3">
        <v>59.475000000000001</v>
      </c>
      <c r="G21" s="3">
        <v>2527</v>
      </c>
      <c r="H21" s="1">
        <v>167</v>
      </c>
      <c r="I21" s="38">
        <v>7.0106984134404087</v>
      </c>
      <c r="J21" s="38">
        <v>3.9130950906580364</v>
      </c>
      <c r="K21" s="38">
        <f t="shared" si="0"/>
        <v>3.0976033227823723</v>
      </c>
      <c r="L21" s="40">
        <f>'[2]B11 PMB-20 18_03'!$C$32</f>
        <v>82.488906488288578</v>
      </c>
      <c r="M21" s="40">
        <f>'[2]B11 PMB-20 18_03'!$C$33</f>
        <v>6.1865522330407678</v>
      </c>
      <c r="N21" s="43">
        <f>'[2]B11 PMB-20 18_03'!$C$34</f>
        <v>71.00760359583137</v>
      </c>
    </row>
    <row r="22" spans="2:14" x14ac:dyDescent="0.3">
      <c r="B22" s="6" t="s">
        <v>37</v>
      </c>
      <c r="C22" s="5">
        <v>45734</v>
      </c>
      <c r="D22" s="17">
        <v>162</v>
      </c>
      <c r="E22" s="3">
        <v>60</v>
      </c>
      <c r="F22" s="3">
        <v>59.55</v>
      </c>
      <c r="G22" s="3">
        <v>2525.6</v>
      </c>
      <c r="H22" s="1">
        <v>247</v>
      </c>
      <c r="I22" s="38">
        <v>7.0622160320479193</v>
      </c>
      <c r="J22" s="38">
        <v>2.6356960179285793</v>
      </c>
      <c r="K22" s="38">
        <f t="shared" si="0"/>
        <v>4.4265200141193404</v>
      </c>
      <c r="L22" s="40">
        <f>'[2]B12 PMB-20 18_03'!$C$32</f>
        <v>81.48044597856034</v>
      </c>
      <c r="M22" s="40">
        <f>'[2]B12 PMB-20 18_03'!$C$33</f>
        <v>6.7571834129302779</v>
      </c>
      <c r="N22" s="43">
        <f>'[2]B12 PMB-20 18_03'!$C$34</f>
        <v>86.06512487806549</v>
      </c>
    </row>
    <row r="23" spans="2:14" x14ac:dyDescent="0.3">
      <c r="B23" s="6" t="s">
        <v>38</v>
      </c>
      <c r="C23" s="5">
        <v>45735</v>
      </c>
      <c r="D23" s="17">
        <v>162</v>
      </c>
      <c r="E23" s="3">
        <v>60</v>
      </c>
      <c r="F23" s="3">
        <v>59.55</v>
      </c>
      <c r="G23" s="1">
        <v>2526.1</v>
      </c>
      <c r="H23" s="1">
        <v>169</v>
      </c>
      <c r="I23" s="38">
        <v>7.0438168825452401</v>
      </c>
      <c r="J23" s="38">
        <v>3.9848080714693701</v>
      </c>
      <c r="K23" s="38">
        <f t="shared" si="0"/>
        <v>3.05900881107587</v>
      </c>
      <c r="L23" s="40">
        <f>'[2]B13 PMB-20 19_03'!$C$32</f>
        <v>81.49094178330634</v>
      </c>
      <c r="M23" s="40">
        <f>'[2]B13 PMB-20 19_03'!$C$33</f>
        <v>6.6383810075206098</v>
      </c>
      <c r="N23" s="43">
        <f>'[2]B13 PMB-20 19_03'!$C$34</f>
        <v>83.050951193494711</v>
      </c>
    </row>
    <row r="24" spans="2:14" x14ac:dyDescent="0.3">
      <c r="B24" s="6" t="s">
        <v>39</v>
      </c>
      <c r="C24" s="5">
        <v>45735</v>
      </c>
      <c r="D24" s="17">
        <v>163</v>
      </c>
      <c r="E24" s="3">
        <v>60</v>
      </c>
      <c r="F24" s="3">
        <v>59.45</v>
      </c>
      <c r="G24" s="3">
        <v>2526.4</v>
      </c>
      <c r="H24" s="1">
        <v>185</v>
      </c>
      <c r="I24" s="38">
        <v>7.0327773928436361</v>
      </c>
      <c r="J24" s="38">
        <v>3.606568463823967</v>
      </c>
      <c r="K24" s="38">
        <f t="shared" si="0"/>
        <v>3.4262089290196691</v>
      </c>
      <c r="L24" s="40">
        <f>'[2]B14 PMB-20 19_03'!$C$32</f>
        <v>81.557541199363598</v>
      </c>
      <c r="M24" s="40">
        <f>'[2]B14 PMB-20 19_03'!$C$33</f>
        <v>6.6321932373594086</v>
      </c>
      <c r="N24" s="43">
        <f>'[2]B14 PMB-20 19_03'!$C$34</f>
        <v>81.171496127298269</v>
      </c>
    </row>
    <row r="25" spans="2:14" x14ac:dyDescent="0.3">
      <c r="B25" s="6" t="s">
        <v>40</v>
      </c>
      <c r="C25" s="5">
        <v>45735</v>
      </c>
      <c r="D25" s="17">
        <v>161</v>
      </c>
      <c r="E25" s="3">
        <v>60</v>
      </c>
      <c r="F25" s="3">
        <v>59.5</v>
      </c>
      <c r="G25" s="3">
        <v>2526.9</v>
      </c>
      <c r="H25" s="1">
        <v>235</v>
      </c>
      <c r="I25" s="38">
        <v>7.0143782433409463</v>
      </c>
      <c r="J25" s="38">
        <v>3.8887509030804956</v>
      </c>
      <c r="K25" s="38">
        <f t="shared" si="0"/>
        <v>3.1256273402604506</v>
      </c>
      <c r="L25" s="40">
        <f>'[2]B15 PMB-20 19_03'!$C$32</f>
        <v>81.131283245294924</v>
      </c>
      <c r="M25" s="40">
        <f>'[2]B15 PMB-20 19_03'!$C$33</f>
        <v>6.4377313977803476</v>
      </c>
      <c r="N25" s="43">
        <f>'[2]B15 PMB-20 19_03'!$C$34</f>
        <v>135.08986513438413</v>
      </c>
    </row>
    <row r="26" spans="2:14" x14ac:dyDescent="0.3">
      <c r="B26" s="6" t="s">
        <v>108</v>
      </c>
      <c r="C26" s="5">
        <v>45758</v>
      </c>
      <c r="D26" s="17">
        <v>162</v>
      </c>
      <c r="E26" s="3">
        <v>60</v>
      </c>
      <c r="F26" s="3">
        <v>59.6</v>
      </c>
      <c r="G26" s="1">
        <v>2527.8000000000002</v>
      </c>
      <c r="H26" s="1">
        <v>131</v>
      </c>
      <c r="I26" s="38">
        <v>6.98</v>
      </c>
      <c r="J26" s="38">
        <v>4.16</v>
      </c>
      <c r="K26" s="38">
        <f t="shared" si="0"/>
        <v>2.8200000000000003</v>
      </c>
      <c r="L26" s="40">
        <f>'[2]B16 PMB-20 11_04'!$C$32</f>
        <v>81.613229163082352</v>
      </c>
      <c r="M26" s="40">
        <f>'[2]B16 PMB-20 11_04'!$C$33</f>
        <v>6.821928750545772</v>
      </c>
      <c r="N26" s="43">
        <f>'[2]B16 PMB-20 11_04'!$C$34</f>
        <v>63.704998585787507</v>
      </c>
    </row>
    <row r="27" spans="2:14" x14ac:dyDescent="0.3">
      <c r="B27" s="6" t="s">
        <v>135</v>
      </c>
      <c r="C27" s="5">
        <v>45799</v>
      </c>
      <c r="D27" s="17">
        <v>163</v>
      </c>
      <c r="E27" s="3">
        <v>60</v>
      </c>
      <c r="F27" s="1">
        <v>59.5</v>
      </c>
      <c r="G27" s="1">
        <v>2527.1</v>
      </c>
      <c r="H27" s="1">
        <v>144</v>
      </c>
      <c r="I27" s="38">
        <v>7.01</v>
      </c>
      <c r="J27" s="38">
        <v>3.86</v>
      </c>
      <c r="K27" s="38">
        <f>I27-J27</f>
        <v>3.15</v>
      </c>
      <c r="L27" s="40">
        <v>82.022195798471159</v>
      </c>
      <c r="M27" s="40">
        <v>6.6377555499374887</v>
      </c>
      <c r="N27" s="43">
        <v>64.249580928450087</v>
      </c>
    </row>
    <row r="28" spans="2:14" x14ac:dyDescent="0.3">
      <c r="B28" s="6" t="s">
        <v>136</v>
      </c>
      <c r="C28" s="5">
        <v>45799</v>
      </c>
      <c r="D28" s="17">
        <v>163</v>
      </c>
      <c r="E28" s="3">
        <v>60</v>
      </c>
      <c r="F28" s="1">
        <v>59.6</v>
      </c>
      <c r="G28" s="1">
        <v>2527.1</v>
      </c>
      <c r="H28" s="1">
        <v>195</v>
      </c>
      <c r="I28" s="38">
        <v>7.01</v>
      </c>
      <c r="J28" s="38">
        <v>3.62</v>
      </c>
      <c r="K28" s="38">
        <f t="shared" si="0"/>
        <v>3.3899999999999997</v>
      </c>
      <c r="L28" s="40">
        <v>80.981884187607093</v>
      </c>
      <c r="M28" s="40">
        <v>6.7646462730934829</v>
      </c>
      <c r="N28" s="43">
        <v>109.05643772590611</v>
      </c>
    </row>
    <row r="29" spans="2:14" x14ac:dyDescent="0.3">
      <c r="B29" s="6" t="s">
        <v>139</v>
      </c>
      <c r="C29" s="5">
        <v>45806</v>
      </c>
      <c r="D29" s="17">
        <v>160</v>
      </c>
      <c r="E29" s="3">
        <v>60</v>
      </c>
      <c r="F29" s="3">
        <v>59.4</v>
      </c>
      <c r="G29" s="3">
        <v>2527</v>
      </c>
      <c r="H29" s="1">
        <v>340</v>
      </c>
      <c r="I29" s="38">
        <v>7.0106984134404087</v>
      </c>
      <c r="J29" s="40">
        <v>4.3819222677367486</v>
      </c>
      <c r="K29" s="38">
        <f>I29-J29</f>
        <v>2.62877614570366</v>
      </c>
      <c r="L29" s="40">
        <v>80.852801463479651</v>
      </c>
      <c r="M29" s="40">
        <v>5.9870034551286766</v>
      </c>
      <c r="N29" s="43">
        <v>246.49869593370386</v>
      </c>
    </row>
    <row r="30" spans="2:14" ht="15" thickBot="1" x14ac:dyDescent="0.35">
      <c r="B30" s="7" t="s">
        <v>140</v>
      </c>
      <c r="C30" s="8">
        <v>45806</v>
      </c>
      <c r="D30" s="19">
        <v>160</v>
      </c>
      <c r="E30" s="15">
        <v>60.4</v>
      </c>
      <c r="F30" s="15">
        <v>59.6</v>
      </c>
      <c r="G30" s="18">
        <v>2526.3000000000002</v>
      </c>
      <c r="H30" s="18">
        <v>500</v>
      </c>
      <c r="I30" s="39">
        <v>7.6521098239180185</v>
      </c>
      <c r="J30" s="2">
        <v>3.88502942231439</v>
      </c>
      <c r="K30" s="39">
        <f t="shared" si="0"/>
        <v>3.7670804016036286</v>
      </c>
      <c r="L30" s="2">
        <v>80.509109246239092</v>
      </c>
      <c r="M30" s="2">
        <v>5.902484585213581</v>
      </c>
      <c r="N30" s="64">
        <v>323.2532444434255</v>
      </c>
    </row>
    <row r="31" spans="2:14" x14ac:dyDescent="0.3">
      <c r="B31" s="74" t="s">
        <v>100</v>
      </c>
      <c r="C31" s="52" t="s">
        <v>106</v>
      </c>
      <c r="D31" s="52" t="s">
        <v>106</v>
      </c>
      <c r="E31" s="52" t="s">
        <v>106</v>
      </c>
      <c r="F31" s="52" t="s">
        <v>106</v>
      </c>
      <c r="G31" s="52" t="s">
        <v>106</v>
      </c>
      <c r="H31" s="53">
        <f t="shared" ref="H31:N31" si="1">AVERAGE(H11:H30)</f>
        <v>215.1</v>
      </c>
      <c r="I31" s="54">
        <f t="shared" si="1"/>
        <v>7.0777254373853768</v>
      </c>
      <c r="J31" s="54">
        <f t="shared" si="1"/>
        <v>3.5018648642763841</v>
      </c>
      <c r="K31" s="54">
        <f t="shared" si="1"/>
        <v>3.5758605731089914</v>
      </c>
      <c r="L31" s="54">
        <f t="shared" si="1"/>
        <v>81.400404853641504</v>
      </c>
      <c r="M31" s="54">
        <f t="shared" si="1"/>
        <v>6.6583629261097759</v>
      </c>
      <c r="N31" s="55">
        <f t="shared" si="1"/>
        <v>103.10113841928319</v>
      </c>
    </row>
    <row r="32" spans="2:14" x14ac:dyDescent="0.3">
      <c r="B32" s="56" t="s">
        <v>99</v>
      </c>
      <c r="C32" s="1" t="s">
        <v>106</v>
      </c>
      <c r="D32" s="1" t="s">
        <v>106</v>
      </c>
      <c r="E32" s="1" t="s">
        <v>106</v>
      </c>
      <c r="F32" s="1" t="s">
        <v>106</v>
      </c>
      <c r="G32" s="1" t="s">
        <v>106</v>
      </c>
      <c r="H32" s="17">
        <f t="shared" ref="H32:N32" si="2">STDEV(H11:H30)</f>
        <v>85.866420126049036</v>
      </c>
      <c r="I32" s="40">
        <f t="shared" si="2"/>
        <v>0.17247018369404898</v>
      </c>
      <c r="J32" s="40">
        <f t="shared" si="2"/>
        <v>0.50952732636402431</v>
      </c>
      <c r="K32" s="40">
        <f t="shared" si="2"/>
        <v>0.55987919994672619</v>
      </c>
      <c r="L32" s="40">
        <f t="shared" si="2"/>
        <v>0.45808807321293221</v>
      </c>
      <c r="M32" s="40">
        <f t="shared" si="2"/>
        <v>0.33848603231613278</v>
      </c>
      <c r="N32" s="43">
        <f t="shared" si="2"/>
        <v>66.435306705509163</v>
      </c>
    </row>
    <row r="33" spans="2:14" x14ac:dyDescent="0.3">
      <c r="B33" s="56" t="s">
        <v>101</v>
      </c>
      <c r="C33" s="1" t="s">
        <v>106</v>
      </c>
      <c r="D33" s="1" t="s">
        <v>106</v>
      </c>
      <c r="E33" s="1" t="s">
        <v>106</v>
      </c>
      <c r="F33" s="1" t="s">
        <v>106</v>
      </c>
      <c r="G33" s="1" t="s">
        <v>106</v>
      </c>
      <c r="H33" s="1" t="s">
        <v>106</v>
      </c>
      <c r="I33" s="1" t="s">
        <v>106</v>
      </c>
      <c r="J33" s="40">
        <f>QUARTILE(J11:J30,1)</f>
        <v>3.1600151263273202</v>
      </c>
      <c r="K33" s="1" t="s">
        <v>106</v>
      </c>
      <c r="L33" s="1" t="s">
        <v>106</v>
      </c>
      <c r="M33" s="1" t="s">
        <v>106</v>
      </c>
      <c r="N33" s="49" t="s">
        <v>106</v>
      </c>
    </row>
    <row r="34" spans="2:14" x14ac:dyDescent="0.3">
      <c r="B34" s="56" t="s">
        <v>102</v>
      </c>
      <c r="C34" s="1" t="s">
        <v>106</v>
      </c>
      <c r="D34" s="1" t="s">
        <v>106</v>
      </c>
      <c r="E34" s="1" t="s">
        <v>106</v>
      </c>
      <c r="F34" s="1" t="s">
        <v>106</v>
      </c>
      <c r="G34" s="1" t="s">
        <v>106</v>
      </c>
      <c r="H34" s="1" t="s">
        <v>106</v>
      </c>
      <c r="I34" s="1" t="s">
        <v>106</v>
      </c>
      <c r="J34" s="40">
        <f>QUARTILE(J11:J30,3)</f>
        <v>3.8859597925059166</v>
      </c>
      <c r="K34" s="1" t="s">
        <v>106</v>
      </c>
      <c r="L34" s="1" t="s">
        <v>106</v>
      </c>
      <c r="M34" s="1" t="s">
        <v>106</v>
      </c>
      <c r="N34" s="49" t="s">
        <v>106</v>
      </c>
    </row>
    <row r="35" spans="2:14" x14ac:dyDescent="0.3">
      <c r="B35" s="56" t="s">
        <v>103</v>
      </c>
      <c r="C35" s="1" t="s">
        <v>106</v>
      </c>
      <c r="D35" s="1" t="s">
        <v>106</v>
      </c>
      <c r="E35" s="1" t="s">
        <v>106</v>
      </c>
      <c r="F35" s="1" t="s">
        <v>106</v>
      </c>
      <c r="G35" s="1" t="s">
        <v>106</v>
      </c>
      <c r="H35" s="1" t="s">
        <v>106</v>
      </c>
      <c r="I35" s="1" t="s">
        <v>106</v>
      </c>
      <c r="J35" s="40">
        <f>J34-J33</f>
        <v>0.72594466617859643</v>
      </c>
      <c r="K35" s="1" t="s">
        <v>106</v>
      </c>
      <c r="L35" s="1" t="s">
        <v>106</v>
      </c>
      <c r="M35" s="1" t="s">
        <v>106</v>
      </c>
      <c r="N35" s="49" t="s">
        <v>106</v>
      </c>
    </row>
    <row r="36" spans="2:14" x14ac:dyDescent="0.3">
      <c r="B36" s="56" t="s">
        <v>104</v>
      </c>
      <c r="C36" s="1" t="s">
        <v>106</v>
      </c>
      <c r="D36" s="1" t="s">
        <v>106</v>
      </c>
      <c r="E36" s="1" t="s">
        <v>106</v>
      </c>
      <c r="F36" s="1" t="s">
        <v>106</v>
      </c>
      <c r="G36" s="1" t="s">
        <v>106</v>
      </c>
      <c r="H36" s="1" t="s">
        <v>106</v>
      </c>
      <c r="I36" s="1" t="s">
        <v>106</v>
      </c>
      <c r="J36" s="40">
        <f>J34+J35*1.5</f>
        <v>4.974876791773811</v>
      </c>
      <c r="K36" s="1" t="s">
        <v>106</v>
      </c>
      <c r="L36" s="1" t="s">
        <v>106</v>
      </c>
      <c r="M36" s="1" t="s">
        <v>106</v>
      </c>
      <c r="N36" s="49" t="s">
        <v>106</v>
      </c>
    </row>
    <row r="37" spans="2:14" ht="15" thickBot="1" x14ac:dyDescent="0.35">
      <c r="B37" s="57" t="s">
        <v>105</v>
      </c>
      <c r="C37" s="18" t="s">
        <v>106</v>
      </c>
      <c r="D37" s="18" t="s">
        <v>106</v>
      </c>
      <c r="E37" s="18" t="s">
        <v>106</v>
      </c>
      <c r="F37" s="18" t="s">
        <v>106</v>
      </c>
      <c r="G37" s="18" t="s">
        <v>106</v>
      </c>
      <c r="H37" s="18" t="s">
        <v>106</v>
      </c>
      <c r="I37" s="18" t="s">
        <v>106</v>
      </c>
      <c r="J37" s="2">
        <f>J33-J35*1.5</f>
        <v>2.0710981270594253</v>
      </c>
      <c r="K37" s="18" t="s">
        <v>106</v>
      </c>
      <c r="L37" s="18" t="s">
        <v>106</v>
      </c>
      <c r="M37" s="18" t="s">
        <v>106</v>
      </c>
      <c r="N37" s="50" t="s">
        <v>106</v>
      </c>
    </row>
  </sheetData>
  <phoneticPr fontId="4" type="noConversion"/>
  <conditionalFormatting sqref="J11:J28">
    <cfRule type="cellIs" dxfId="15" priority="41" operator="lessThan">
      <formula>$J$37</formula>
    </cfRule>
    <cfRule type="cellIs" dxfId="14" priority="42" operator="greaterThan">
      <formula>$J$36</formula>
    </cfRule>
  </conditionalFormatting>
  <conditionalFormatting sqref="J11:J30">
    <cfRule type="cellIs" dxfId="13" priority="1" operator="between">
      <formula>$J$36</formula>
      <formula>$J$37</formula>
    </cfRule>
  </conditionalFormatting>
  <conditionalFormatting sqref="J27:J28">
    <cfRule type="cellIs" dxfId="12" priority="26" operator="between">
      <formula>$J$34</formula>
      <formula>$J$35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193B5-C878-4C89-8959-3931DD329B17}">
  <dimension ref="B1:N35"/>
  <sheetViews>
    <sheetView showGridLines="0" topLeftCell="G18" workbookViewId="0">
      <selection activeCell="N29" sqref="N29:N30"/>
    </sheetView>
  </sheetViews>
  <sheetFormatPr defaultRowHeight="14.4" x14ac:dyDescent="0.3"/>
  <cols>
    <col min="1" max="1" width="10.6640625" bestFit="1" customWidth="1"/>
    <col min="2" max="2" width="11.44140625" bestFit="1" customWidth="1"/>
    <col min="3" max="3" width="10.5546875" bestFit="1" customWidth="1"/>
    <col min="5" max="5" width="10.88671875" bestFit="1" customWidth="1"/>
    <col min="6" max="6" width="11.5546875" bestFit="1" customWidth="1"/>
    <col min="7" max="8" width="10.88671875" bestFit="1" customWidth="1"/>
    <col min="9" max="11" width="9.5546875" bestFit="1" customWidth="1"/>
    <col min="12" max="12" width="10.5546875" bestFit="1" customWidth="1"/>
    <col min="13" max="13" width="9.5546875" bestFit="1" customWidth="1"/>
    <col min="14" max="14" width="11.5546875" bestFit="1" customWidth="1"/>
  </cols>
  <sheetData>
    <row r="1" spans="2:14" ht="15" thickBot="1" x14ac:dyDescent="0.35"/>
    <row r="2" spans="2:14" ht="15" thickBot="1" x14ac:dyDescent="0.35">
      <c r="B2" s="34" t="s">
        <v>50</v>
      </c>
      <c r="D2" t="s">
        <v>107</v>
      </c>
    </row>
    <row r="3" spans="2:14" ht="15" thickBot="1" x14ac:dyDescent="0.35"/>
    <row r="4" spans="2:14" x14ac:dyDescent="0.3">
      <c r="B4" s="20" t="s">
        <v>41</v>
      </c>
      <c r="C4" s="21" t="s">
        <v>42</v>
      </c>
      <c r="D4" s="22">
        <v>150</v>
      </c>
    </row>
    <row r="5" spans="2:14" x14ac:dyDescent="0.3">
      <c r="B5" s="23" t="s">
        <v>43</v>
      </c>
      <c r="C5" s="24" t="s">
        <v>42</v>
      </c>
      <c r="D5" s="25">
        <v>60</v>
      </c>
    </row>
    <row r="6" spans="2:14" ht="16.2" x14ac:dyDescent="0.3">
      <c r="B6" s="26" t="s">
        <v>44</v>
      </c>
      <c r="C6" s="24" t="s">
        <v>45</v>
      </c>
      <c r="D6" s="27">
        <v>2.581</v>
      </c>
    </row>
    <row r="7" spans="2:14" ht="15.6" x14ac:dyDescent="0.3">
      <c r="B7" s="26" t="s">
        <v>46</v>
      </c>
      <c r="C7" s="24" t="s">
        <v>47</v>
      </c>
      <c r="D7" s="28">
        <v>7</v>
      </c>
    </row>
    <row r="8" spans="2:14" ht="15" thickBot="1" x14ac:dyDescent="0.35">
      <c r="B8" s="29" t="s">
        <v>48</v>
      </c>
      <c r="C8" s="30" t="s">
        <v>49</v>
      </c>
      <c r="D8" s="31">
        <f>D6*PI()*D4^2/4*D5*(1-D7/100)*10^(-3)</f>
        <v>2545.0399442895259</v>
      </c>
    </row>
    <row r="9" spans="2:14" ht="15" thickBot="1" x14ac:dyDescent="0.35"/>
    <row r="10" spans="2:14" ht="16.2" thickBot="1" x14ac:dyDescent="0.35">
      <c r="B10" s="9" t="s">
        <v>5</v>
      </c>
      <c r="C10" s="10" t="s">
        <v>6</v>
      </c>
      <c r="D10" s="10" t="s">
        <v>12</v>
      </c>
      <c r="E10" s="10" t="s">
        <v>14</v>
      </c>
      <c r="F10" s="10" t="s">
        <v>13</v>
      </c>
      <c r="G10" s="10" t="s">
        <v>11</v>
      </c>
      <c r="H10" s="10" t="s">
        <v>7</v>
      </c>
      <c r="I10" s="10" t="s">
        <v>8</v>
      </c>
      <c r="J10" s="10" t="s">
        <v>9</v>
      </c>
      <c r="K10" s="59" t="s">
        <v>10</v>
      </c>
      <c r="L10" s="10" t="s">
        <v>118</v>
      </c>
      <c r="M10" s="10" t="s">
        <v>119</v>
      </c>
      <c r="N10" s="60" t="s">
        <v>120</v>
      </c>
    </row>
    <row r="11" spans="2:14" x14ac:dyDescent="0.3">
      <c r="B11" s="11" t="s">
        <v>51</v>
      </c>
      <c r="C11" s="12">
        <v>45733</v>
      </c>
      <c r="D11" s="16">
        <v>155</v>
      </c>
      <c r="E11" s="14">
        <v>60</v>
      </c>
      <c r="F11" s="14">
        <v>59.4</v>
      </c>
      <c r="G11" s="14">
        <v>2557</v>
      </c>
      <c r="H11" s="13">
        <v>247</v>
      </c>
      <c r="I11" s="37">
        <v>6.5629596370109127</v>
      </c>
      <c r="J11" s="37">
        <v>2.8645049592039284</v>
      </c>
      <c r="K11" s="37">
        <f>I11-J11</f>
        <v>3.6984546778069842</v>
      </c>
      <c r="L11" s="41">
        <f>'[3]E1 REF-20 17_03'!$C$32</f>
        <v>80.913174649991831</v>
      </c>
      <c r="M11" s="41">
        <f>'[3]E1 REF-20 17_03'!$C$33</f>
        <v>6.8349152911778255</v>
      </c>
      <c r="N11" s="42">
        <f>'[3]E1 REF-20 17_03'!$C$34</f>
        <v>110.17055687096172</v>
      </c>
    </row>
    <row r="12" spans="2:14" x14ac:dyDescent="0.3">
      <c r="B12" s="6" t="s">
        <v>65</v>
      </c>
      <c r="C12" s="5">
        <v>45736</v>
      </c>
      <c r="D12" s="1">
        <v>151</v>
      </c>
      <c r="E12" s="3">
        <v>60</v>
      </c>
      <c r="F12" s="1">
        <v>59.5</v>
      </c>
      <c r="G12" s="1">
        <v>2547.8000000000002</v>
      </c>
      <c r="H12" s="1">
        <v>224</v>
      </c>
      <c r="I12" s="38">
        <v>6.8991429656536596</v>
      </c>
      <c r="J12" s="38">
        <v>3.6161401961747219</v>
      </c>
      <c r="K12" s="38">
        <f>I12-J12</f>
        <v>3.2830027694789377</v>
      </c>
      <c r="L12" s="40">
        <f>'[3]E2 REF-20 20_03'!$C$32</f>
        <v>81.532937321152858</v>
      </c>
      <c r="M12" s="40">
        <f>'[3]E2 REF-20 20_03'!$C$33</f>
        <v>6.3904560917516537</v>
      </c>
      <c r="N12" s="43">
        <f>'[3]E2 REF-20 20_03'!$C$34</f>
        <v>107.7360331750815</v>
      </c>
    </row>
    <row r="13" spans="2:14" x14ac:dyDescent="0.3">
      <c r="B13" s="6" t="s">
        <v>52</v>
      </c>
      <c r="C13" s="5">
        <v>45736</v>
      </c>
      <c r="D13" s="17">
        <v>151</v>
      </c>
      <c r="E13" s="3">
        <v>60</v>
      </c>
      <c r="F13" s="3">
        <v>59.5</v>
      </c>
      <c r="G13" s="3">
        <v>2541.9</v>
      </c>
      <c r="H13" s="1">
        <v>208</v>
      </c>
      <c r="I13" s="38">
        <v>7.114738795978881</v>
      </c>
      <c r="J13" s="38">
        <v>3.8016986030533828</v>
      </c>
      <c r="K13" s="38">
        <f t="shared" ref="K13:K25" si="0">I13-J13</f>
        <v>3.3130401929254982</v>
      </c>
      <c r="L13" s="40">
        <f>'[3]E3 REF-20 20_03'!$C$32</f>
        <v>81.081715825725894</v>
      </c>
      <c r="M13" s="40">
        <f>'[3]E3 REF-20 20_03'!$C$33</f>
        <v>6.6284821995286745</v>
      </c>
      <c r="N13" s="43">
        <f>'[3]E3 REF-20 20_03'!$C$34</f>
        <v>109.6134797234181</v>
      </c>
    </row>
    <row r="14" spans="2:14" x14ac:dyDescent="0.3">
      <c r="B14" s="6" t="s">
        <v>53</v>
      </c>
      <c r="C14" s="5">
        <v>45736</v>
      </c>
      <c r="D14" s="17">
        <v>152</v>
      </c>
      <c r="E14" s="3">
        <v>60</v>
      </c>
      <c r="F14" s="1">
        <v>59.5</v>
      </c>
      <c r="G14" s="3">
        <v>2543.8000000000002</v>
      </c>
      <c r="H14" s="1">
        <v>267</v>
      </c>
      <c r="I14" s="38">
        <v>7.0453096302809382</v>
      </c>
      <c r="J14" s="38">
        <v>3.5126279901531832</v>
      </c>
      <c r="K14" s="38">
        <f t="shared" si="0"/>
        <v>3.532681640127755</v>
      </c>
      <c r="L14" s="40">
        <f>'[3]E4 REF-20 20_03'!$C$32</f>
        <v>80.624704170296326</v>
      </c>
      <c r="M14" s="40">
        <f>'[3]E4 REF-20 20_03'!$C$33</f>
        <v>6.6582526197471221</v>
      </c>
      <c r="N14" s="43">
        <f>'[3]E4 REF-20 20_03'!$C$34</f>
        <v>147.77619030451206</v>
      </c>
    </row>
    <row r="15" spans="2:14" x14ac:dyDescent="0.3">
      <c r="B15" s="6" t="s">
        <v>54</v>
      </c>
      <c r="C15" s="5">
        <v>45736</v>
      </c>
      <c r="D15" s="17">
        <v>152</v>
      </c>
      <c r="E15" s="3">
        <v>60</v>
      </c>
      <c r="F15" s="3">
        <v>59.5</v>
      </c>
      <c r="G15" s="3">
        <v>2544.1</v>
      </c>
      <c r="H15" s="1">
        <v>249</v>
      </c>
      <c r="I15" s="38">
        <v>7.0343471304338934</v>
      </c>
      <c r="J15" s="38">
        <v>3.908539691830959</v>
      </c>
      <c r="K15" s="38">
        <f t="shared" si="0"/>
        <v>3.1258074386029344</v>
      </c>
      <c r="L15" s="40">
        <f>'[3]E5 REF-20 20_03'!$C$32</f>
        <v>80.444227086298341</v>
      </c>
      <c r="M15" s="40">
        <f>'[3]E5 REF-20 20_03'!$C$33</f>
        <v>6.6214714800460648</v>
      </c>
      <c r="N15" s="43">
        <f>'[3]E5 REF-20 20_03'!$C$34</f>
        <v>178.38077632597879</v>
      </c>
    </row>
    <row r="16" spans="2:14" x14ac:dyDescent="0.3">
      <c r="B16" s="6" t="s">
        <v>55</v>
      </c>
      <c r="C16" s="5">
        <v>45736</v>
      </c>
      <c r="D16" s="17">
        <v>150</v>
      </c>
      <c r="E16" s="3">
        <v>60</v>
      </c>
      <c r="F16" s="1">
        <v>59.5</v>
      </c>
      <c r="G16" s="3">
        <v>2523.3000000000002</v>
      </c>
      <c r="H16" s="1">
        <v>171</v>
      </c>
      <c r="I16" s="38">
        <v>7.7944137864957463</v>
      </c>
      <c r="J16" s="38">
        <v>4.7313801986754385</v>
      </c>
      <c r="K16" s="38">
        <f t="shared" si="0"/>
        <v>3.0630335878203079</v>
      </c>
      <c r="L16" s="40">
        <f>'[3]E6 REF-20 20_03'!$C$32</f>
        <v>80.557844484306457</v>
      </c>
      <c r="M16" s="40">
        <f>'[3]E6 REF-20 20_03'!$C$33</f>
        <v>6.6406323123807995</v>
      </c>
      <c r="N16" s="43">
        <f>'[3]E6 REF-20 20_03'!$C$34</f>
        <v>160.60740506481534</v>
      </c>
    </row>
    <row r="17" spans="2:14" x14ac:dyDescent="0.3">
      <c r="B17" s="6" t="s">
        <v>56</v>
      </c>
      <c r="C17" s="5">
        <v>45737</v>
      </c>
      <c r="D17" s="17">
        <v>153</v>
      </c>
      <c r="E17" s="3">
        <v>60</v>
      </c>
      <c r="F17" s="3">
        <v>59.6</v>
      </c>
      <c r="G17" s="3">
        <v>2543.6999999999998</v>
      </c>
      <c r="H17" s="1">
        <v>231</v>
      </c>
      <c r="I17" s="38">
        <v>7.0489637968966239</v>
      </c>
      <c r="J17" s="38">
        <v>3.8795190239885757</v>
      </c>
      <c r="K17" s="38">
        <f t="shared" si="0"/>
        <v>3.1694447729080482</v>
      </c>
      <c r="L17" s="40">
        <f>'[3]E7 REF-20 21_03'!$C$32</f>
        <v>80.109353928224976</v>
      </c>
      <c r="M17" s="40">
        <f>'[3]E7 REF-20 21_03'!$C$33</f>
        <v>6.8638368253368789</v>
      </c>
      <c r="N17" s="43">
        <f>'[3]E7 REF-20 21_03'!$C$34</f>
        <v>181.84290862159696</v>
      </c>
    </row>
    <row r="18" spans="2:14" x14ac:dyDescent="0.3">
      <c r="B18" s="6" t="s">
        <v>57</v>
      </c>
      <c r="C18" s="5">
        <v>45737</v>
      </c>
      <c r="D18" s="17">
        <v>152</v>
      </c>
      <c r="E18" s="3">
        <v>60</v>
      </c>
      <c r="F18" s="3">
        <v>59.5</v>
      </c>
      <c r="G18" s="1">
        <v>2543.6999999999998</v>
      </c>
      <c r="H18" s="1">
        <v>213</v>
      </c>
      <c r="I18" s="38">
        <v>7.0489637968966239</v>
      </c>
      <c r="J18" s="38">
        <v>3.6630526514781936</v>
      </c>
      <c r="K18" s="38">
        <f t="shared" si="0"/>
        <v>3.3859111454184303</v>
      </c>
      <c r="L18" s="40">
        <f>'[3]E8 REF-20 21_03'!$C$32</f>
        <v>81.226950611138875</v>
      </c>
      <c r="M18" s="40">
        <f>'[3]E8 REF-20 21_03'!$C$33</f>
        <v>6.5905888989748007</v>
      </c>
      <c r="N18" s="43">
        <f>'[3]E8 REF-20 21_03'!$C$34</f>
        <v>106.42286824684743</v>
      </c>
    </row>
    <row r="19" spans="2:14" x14ac:dyDescent="0.3">
      <c r="B19" s="6" t="s">
        <v>58</v>
      </c>
      <c r="C19" s="5">
        <v>45740</v>
      </c>
      <c r="D19" s="17">
        <v>152</v>
      </c>
      <c r="E19" s="3">
        <v>60</v>
      </c>
      <c r="F19" s="3">
        <v>59.5</v>
      </c>
      <c r="G19" s="3">
        <v>2543.8000000000002</v>
      </c>
      <c r="H19" s="1">
        <v>284</v>
      </c>
      <c r="I19" s="38">
        <v>7.0453096302809382</v>
      </c>
      <c r="J19" s="38">
        <v>3.5220391532266415</v>
      </c>
      <c r="K19" s="38">
        <f t="shared" si="0"/>
        <v>3.5232704770542966</v>
      </c>
      <c r="L19" s="40">
        <f>'[3]E9 REF-20 24_03'!$C$32</f>
        <v>80.683969099863347</v>
      </c>
      <c r="M19" s="40">
        <f>'[3]E9 REF-20 24_03'!$C$33</f>
        <v>6.5561735097441325</v>
      </c>
      <c r="N19" s="43">
        <f>'[3]E9 REF-20 24_03'!$C$34</f>
        <v>156.96425614662894</v>
      </c>
    </row>
    <row r="20" spans="2:14" x14ac:dyDescent="0.3">
      <c r="B20" s="6" t="s">
        <v>59</v>
      </c>
      <c r="C20" s="5">
        <v>45740</v>
      </c>
      <c r="D20" s="17">
        <v>152</v>
      </c>
      <c r="E20" s="3">
        <v>60</v>
      </c>
      <c r="F20" s="3">
        <v>59.4</v>
      </c>
      <c r="G20" s="3">
        <v>2542.6999999999998</v>
      </c>
      <c r="H20" s="1">
        <v>210</v>
      </c>
      <c r="I20" s="38">
        <v>7.0855054630534431</v>
      </c>
      <c r="J20" s="38">
        <v>4.2380000700544489</v>
      </c>
      <c r="K20" s="38">
        <f t="shared" si="0"/>
        <v>2.8475053929989942</v>
      </c>
      <c r="L20" s="40">
        <f>'[3]E10 REF-20 24_03'!$C$32</f>
        <v>80.659822694627636</v>
      </c>
      <c r="M20" s="40">
        <f>'[3]E10 REF-20 24_03'!$C$33</f>
        <v>6.6014505610099441</v>
      </c>
      <c r="N20" s="43">
        <f>'[3]E10 REF-20 24_03'!$C$34</f>
        <v>154.52553661467073</v>
      </c>
    </row>
    <row r="21" spans="2:14" x14ac:dyDescent="0.3">
      <c r="B21" s="6" t="s">
        <v>60</v>
      </c>
      <c r="C21" s="5">
        <v>45740</v>
      </c>
      <c r="D21" s="17">
        <v>152</v>
      </c>
      <c r="E21" s="3">
        <v>60</v>
      </c>
      <c r="F21" s="3">
        <v>59.5</v>
      </c>
      <c r="G21" s="3">
        <v>2545.1999999999998</v>
      </c>
      <c r="H21" s="1">
        <v>320</v>
      </c>
      <c r="I21" s="38">
        <v>6.9941512976614</v>
      </c>
      <c r="J21" s="38">
        <v>3.7970507070226645</v>
      </c>
      <c r="K21" s="38">
        <f t="shared" si="0"/>
        <v>3.1971005906387355</v>
      </c>
      <c r="L21" s="40">
        <f>'[3]E11 REF-20 24_03'!$C$32</f>
        <v>80.336709820886853</v>
      </c>
      <c r="M21" s="40">
        <f>'[3]E11 REF-20 24_03'!$C$33</f>
        <v>6.4421485517650678</v>
      </c>
      <c r="N21" s="43">
        <f>'[3]E11 REF-20 24_03'!$C$34</f>
        <v>219.21338536291114</v>
      </c>
    </row>
    <row r="22" spans="2:14" x14ac:dyDescent="0.3">
      <c r="B22" s="6" t="s">
        <v>61</v>
      </c>
      <c r="C22" s="5">
        <v>45740</v>
      </c>
      <c r="D22" s="17">
        <v>153</v>
      </c>
      <c r="E22" s="3">
        <v>60</v>
      </c>
      <c r="F22" s="3">
        <v>59.5</v>
      </c>
      <c r="G22" s="3">
        <v>2543.1999999999998</v>
      </c>
      <c r="H22" s="1">
        <v>250</v>
      </c>
      <c r="I22" s="38">
        <v>7.0672346299750384</v>
      </c>
      <c r="J22" s="38">
        <v>4.2262698263548</v>
      </c>
      <c r="K22" s="38">
        <f t="shared" si="0"/>
        <v>2.8409648036202384</v>
      </c>
      <c r="L22" s="40">
        <f>'[3]E12 REF-20 24_03'!$C$32</f>
        <v>80.714046377038841</v>
      </c>
      <c r="M22" s="40">
        <f>'[3]E12 REF-20 24_03'!$C$33</f>
        <v>6.3931535001978723</v>
      </c>
      <c r="N22" s="43">
        <f>'[3]E12 REF-20 24_03'!$C$34</f>
        <v>177.25047794805187</v>
      </c>
    </row>
    <row r="23" spans="2:14" x14ac:dyDescent="0.3">
      <c r="B23" s="6" t="s">
        <v>62</v>
      </c>
      <c r="C23" s="5">
        <v>45740</v>
      </c>
      <c r="D23" s="17">
        <v>151</v>
      </c>
      <c r="E23" s="3">
        <v>60</v>
      </c>
      <c r="F23" s="3">
        <v>59.5</v>
      </c>
      <c r="G23" s="1">
        <v>2547.8000000000002</v>
      </c>
      <c r="H23" s="1">
        <v>375</v>
      </c>
      <c r="I23" s="38">
        <v>6.9</v>
      </c>
      <c r="J23" s="38">
        <v>3.65</v>
      </c>
      <c r="K23" s="38">
        <f t="shared" si="0"/>
        <v>3.2500000000000004</v>
      </c>
      <c r="L23" s="40">
        <f>'[3]E13 REF-20 24_03'!$C$32</f>
        <v>80.461835309727974</v>
      </c>
      <c r="M23" s="40">
        <f>'[3]E13 REF-20 24_03'!$C$33</f>
        <v>6.2985389886632852</v>
      </c>
      <c r="N23" s="43">
        <f>'[3]E13 REF-20 24_03'!$C$34</f>
        <v>233.38020101045549</v>
      </c>
    </row>
    <row r="24" spans="2:14" x14ac:dyDescent="0.3">
      <c r="B24" s="6" t="s">
        <v>63</v>
      </c>
      <c r="C24" s="5">
        <v>45741</v>
      </c>
      <c r="D24" s="17">
        <v>153</v>
      </c>
      <c r="E24" s="3">
        <v>60</v>
      </c>
      <c r="F24" s="3">
        <v>59.5</v>
      </c>
      <c r="G24" s="3">
        <v>2546.4</v>
      </c>
      <c r="H24" s="1">
        <v>340</v>
      </c>
      <c r="I24" s="38">
        <v>6.95</v>
      </c>
      <c r="J24" s="38">
        <v>3.5</v>
      </c>
      <c r="K24" s="38">
        <f t="shared" si="0"/>
        <v>3.45</v>
      </c>
      <c r="L24" s="40">
        <f>'[3]E14 REF-20 25_03'!$C$32</f>
        <v>81.024791639538194</v>
      </c>
      <c r="M24" s="40">
        <f>'[3]E14 REF-20 25_03'!$C$33</f>
        <v>6.257575854988719</v>
      </c>
      <c r="N24" s="43">
        <f>'[3]E14 REF-20 25_03'!$C$34</f>
        <v>172.66068722119326</v>
      </c>
    </row>
    <row r="25" spans="2:14" x14ac:dyDescent="0.3">
      <c r="B25" s="6" t="s">
        <v>64</v>
      </c>
      <c r="C25" s="5">
        <v>45741</v>
      </c>
      <c r="D25" s="17">
        <v>153</v>
      </c>
      <c r="E25" s="3">
        <v>60</v>
      </c>
      <c r="F25" s="3">
        <v>59.5</v>
      </c>
      <c r="G25" s="3">
        <v>2543.5</v>
      </c>
      <c r="H25" s="1">
        <v>271</v>
      </c>
      <c r="I25" s="38">
        <v>7.06</v>
      </c>
      <c r="J25" s="38">
        <v>3.93</v>
      </c>
      <c r="K25" s="38">
        <f t="shared" si="0"/>
        <v>3.1299999999999994</v>
      </c>
      <c r="L25" s="40">
        <f>'[3]E15 REF-20 25_03'!$C$32</f>
        <v>80.595039187851128</v>
      </c>
      <c r="M25" s="40">
        <f>'[3]E15 REF-20 25_03'!$C$33</f>
        <v>6.4919555328749494</v>
      </c>
      <c r="N25" s="43">
        <f>'[3]E15 REF-20 25_03'!$C$34</f>
        <v>172.03288909016328</v>
      </c>
    </row>
    <row r="26" spans="2:14" x14ac:dyDescent="0.3">
      <c r="B26" s="6" t="s">
        <v>138</v>
      </c>
      <c r="C26" s="5">
        <v>45800</v>
      </c>
      <c r="D26" s="17">
        <v>152</v>
      </c>
      <c r="E26" s="3">
        <v>60</v>
      </c>
      <c r="F26" s="3">
        <v>59.4</v>
      </c>
      <c r="G26" s="3">
        <v>2545.8000000000002</v>
      </c>
      <c r="H26" s="1">
        <v>356</v>
      </c>
      <c r="I26" s="38">
        <v>6.97</v>
      </c>
      <c r="J26" s="40">
        <v>3.03</v>
      </c>
      <c r="K26" s="38">
        <f>I26-J26</f>
        <v>3.94</v>
      </c>
      <c r="L26" s="40">
        <v>80.074925240777247</v>
      </c>
      <c r="M26" s="40">
        <v>6.7186100710840089</v>
      </c>
      <c r="N26" s="43">
        <v>207.45578442163333</v>
      </c>
    </row>
    <row r="27" spans="2:14" x14ac:dyDescent="0.3">
      <c r="B27" s="6" t="s">
        <v>141</v>
      </c>
      <c r="C27" s="5">
        <v>45806</v>
      </c>
      <c r="D27" s="17">
        <v>152</v>
      </c>
      <c r="E27" s="3">
        <v>60.2</v>
      </c>
      <c r="F27" s="3">
        <v>59.6</v>
      </c>
      <c r="G27" s="3">
        <v>2545.1999999999998</v>
      </c>
      <c r="H27" s="1">
        <v>400</v>
      </c>
      <c r="I27" s="38">
        <v>7.3031408282339445</v>
      </c>
      <c r="J27" s="40">
        <v>4.1342526672834667</v>
      </c>
      <c r="K27" s="38">
        <f>I27-J27</f>
        <v>3.1688881609504778</v>
      </c>
      <c r="L27" s="40">
        <v>80.160348015791385</v>
      </c>
      <c r="M27" s="40">
        <v>6.1198102736282705</v>
      </c>
      <c r="N27" s="43">
        <v>334.50134774204798</v>
      </c>
    </row>
    <row r="28" spans="2:14" ht="15" thickBot="1" x14ac:dyDescent="0.35">
      <c r="B28" s="7" t="s">
        <v>142</v>
      </c>
      <c r="C28" s="8">
        <v>45806</v>
      </c>
      <c r="D28" s="19">
        <v>153</v>
      </c>
      <c r="E28" s="15">
        <v>60</v>
      </c>
      <c r="F28" s="15">
        <v>59.5</v>
      </c>
      <c r="G28" s="15">
        <v>2543.8000000000002</v>
      </c>
      <c r="H28" s="18">
        <v>370</v>
      </c>
      <c r="I28" s="39">
        <v>7.0453096302809382</v>
      </c>
      <c r="J28" s="2">
        <v>4.0068059285690243</v>
      </c>
      <c r="K28" s="39">
        <f>I28-J28</f>
        <v>3.0385037017119139</v>
      </c>
      <c r="L28" s="2">
        <v>80.81271087330515</v>
      </c>
      <c r="M28" s="2">
        <v>6.0467930713275519</v>
      </c>
      <c r="N28" s="64">
        <v>229.8406993592107</v>
      </c>
    </row>
    <row r="29" spans="2:14" x14ac:dyDescent="0.3">
      <c r="B29" s="74" t="s">
        <v>100</v>
      </c>
      <c r="C29" s="52" t="s">
        <v>106</v>
      </c>
      <c r="D29" s="52" t="s">
        <v>106</v>
      </c>
      <c r="E29" s="52" t="s">
        <v>106</v>
      </c>
      <c r="F29" s="52" t="s">
        <v>106</v>
      </c>
      <c r="G29" s="52" t="s">
        <v>106</v>
      </c>
      <c r="H29" s="53">
        <f t="shared" ref="H29:N29" si="1">AVERAGE(H11:H28)</f>
        <v>277</v>
      </c>
      <c r="I29" s="54">
        <f t="shared" si="1"/>
        <v>7.0538606121740548</v>
      </c>
      <c r="J29" s="54">
        <f t="shared" si="1"/>
        <v>3.7784378703927453</v>
      </c>
      <c r="K29" s="54">
        <f t="shared" si="1"/>
        <v>3.2754227417813087</v>
      </c>
      <c r="L29" s="54">
        <f t="shared" si="1"/>
        <v>80.667505907585749</v>
      </c>
      <c r="M29" s="54">
        <f t="shared" si="1"/>
        <v>6.5086025352348686</v>
      </c>
      <c r="N29" s="55">
        <f t="shared" si="1"/>
        <v>175.57641573612102</v>
      </c>
    </row>
    <row r="30" spans="2:14" x14ac:dyDescent="0.3">
      <c r="B30" s="56" t="s">
        <v>99</v>
      </c>
      <c r="C30" s="1" t="s">
        <v>106</v>
      </c>
      <c r="D30" s="1" t="s">
        <v>106</v>
      </c>
      <c r="E30" s="1" t="s">
        <v>106</v>
      </c>
      <c r="F30" s="1" t="s">
        <v>106</v>
      </c>
      <c r="G30" s="1" t="s">
        <v>106</v>
      </c>
      <c r="H30" s="17">
        <f t="shared" ref="H30:N30" si="2">STDEV(H11:H28)</f>
        <v>67.539095431940055</v>
      </c>
      <c r="I30" s="40">
        <f t="shared" si="2"/>
        <v>0.23340334498588264</v>
      </c>
      <c r="J30" s="40">
        <f t="shared" si="2"/>
        <v>0.43488433780240837</v>
      </c>
      <c r="K30" s="40">
        <f t="shared" si="2"/>
        <v>0.28058635076358734</v>
      </c>
      <c r="L30" s="40">
        <f t="shared" si="2"/>
        <v>0.38999925196086871</v>
      </c>
      <c r="M30" s="40">
        <f t="shared" si="2"/>
        <v>0.22555375625262317</v>
      </c>
      <c r="N30" s="43">
        <f t="shared" si="2"/>
        <v>56.534497020111345</v>
      </c>
    </row>
    <row r="31" spans="2:14" x14ac:dyDescent="0.3">
      <c r="B31" s="56" t="s">
        <v>101</v>
      </c>
      <c r="C31" s="1" t="s">
        <v>106</v>
      </c>
      <c r="D31" s="1" t="s">
        <v>106</v>
      </c>
      <c r="E31" s="1" t="s">
        <v>106</v>
      </c>
      <c r="F31" s="1" t="s">
        <v>106</v>
      </c>
      <c r="G31" s="1" t="s">
        <v>106</v>
      </c>
      <c r="H31" s="1" t="s">
        <v>106</v>
      </c>
      <c r="I31" s="1" t="s">
        <v>106</v>
      </c>
      <c r="J31" s="40">
        <f>QUARTILE(J11:J28,1)</f>
        <v>3.5455644139636617</v>
      </c>
      <c r="K31" s="1" t="s">
        <v>106</v>
      </c>
      <c r="L31" s="1" t="s">
        <v>106</v>
      </c>
      <c r="M31" s="1" t="s">
        <v>106</v>
      </c>
      <c r="N31" s="49" t="s">
        <v>106</v>
      </c>
    </row>
    <row r="32" spans="2:14" x14ac:dyDescent="0.3">
      <c r="B32" s="56" t="s">
        <v>102</v>
      </c>
      <c r="C32" s="1" t="s">
        <v>106</v>
      </c>
      <c r="D32" s="1" t="s">
        <v>106</v>
      </c>
      <c r="E32" s="1" t="s">
        <v>106</v>
      </c>
      <c r="F32" s="1" t="s">
        <v>106</v>
      </c>
      <c r="G32" s="1" t="s">
        <v>106</v>
      </c>
      <c r="H32" s="1" t="s">
        <v>106</v>
      </c>
      <c r="I32" s="1" t="s">
        <v>106</v>
      </c>
      <c r="J32" s="40">
        <f>QUARTILE(J11:J28,3)</f>
        <v>3.9876044464267681</v>
      </c>
      <c r="K32" s="1" t="s">
        <v>106</v>
      </c>
      <c r="L32" s="1" t="s">
        <v>106</v>
      </c>
      <c r="M32" s="1" t="s">
        <v>106</v>
      </c>
      <c r="N32" s="49" t="s">
        <v>106</v>
      </c>
    </row>
    <row r="33" spans="2:14" x14ac:dyDescent="0.3">
      <c r="B33" s="56" t="s">
        <v>103</v>
      </c>
      <c r="C33" s="1" t="s">
        <v>106</v>
      </c>
      <c r="D33" s="1" t="s">
        <v>106</v>
      </c>
      <c r="E33" s="1" t="s">
        <v>106</v>
      </c>
      <c r="F33" s="1" t="s">
        <v>106</v>
      </c>
      <c r="G33" s="1" t="s">
        <v>106</v>
      </c>
      <c r="H33" s="1" t="s">
        <v>106</v>
      </c>
      <c r="I33" s="1" t="s">
        <v>106</v>
      </c>
      <c r="J33" s="40">
        <f>J32-J31</f>
        <v>0.44204003246310641</v>
      </c>
      <c r="K33" s="1" t="s">
        <v>106</v>
      </c>
      <c r="L33" s="1" t="s">
        <v>106</v>
      </c>
      <c r="M33" s="1" t="s">
        <v>106</v>
      </c>
      <c r="N33" s="49" t="s">
        <v>106</v>
      </c>
    </row>
    <row r="34" spans="2:14" x14ac:dyDescent="0.3">
      <c r="B34" s="56" t="s">
        <v>104</v>
      </c>
      <c r="C34" s="1" t="s">
        <v>106</v>
      </c>
      <c r="D34" s="1" t="s">
        <v>106</v>
      </c>
      <c r="E34" s="1" t="s">
        <v>106</v>
      </c>
      <c r="F34" s="1" t="s">
        <v>106</v>
      </c>
      <c r="G34" s="1" t="s">
        <v>106</v>
      </c>
      <c r="H34" s="1" t="s">
        <v>106</v>
      </c>
      <c r="I34" s="1" t="s">
        <v>106</v>
      </c>
      <c r="J34" s="40">
        <f>J32+J33*1.5</f>
        <v>4.6506644951214273</v>
      </c>
      <c r="K34" s="1" t="s">
        <v>106</v>
      </c>
      <c r="L34" s="1" t="s">
        <v>106</v>
      </c>
      <c r="M34" s="1" t="s">
        <v>106</v>
      </c>
      <c r="N34" s="49" t="s">
        <v>106</v>
      </c>
    </row>
    <row r="35" spans="2:14" ht="15" thickBot="1" x14ac:dyDescent="0.35">
      <c r="B35" s="57" t="s">
        <v>105</v>
      </c>
      <c r="C35" s="18" t="s">
        <v>106</v>
      </c>
      <c r="D35" s="18" t="s">
        <v>106</v>
      </c>
      <c r="E35" s="18" t="s">
        <v>106</v>
      </c>
      <c r="F35" s="18" t="s">
        <v>106</v>
      </c>
      <c r="G35" s="18" t="s">
        <v>106</v>
      </c>
      <c r="H35" s="18" t="s">
        <v>106</v>
      </c>
      <c r="I35" s="18" t="s">
        <v>106</v>
      </c>
      <c r="J35" s="2">
        <f>J31-J33*1.5</f>
        <v>2.8825043652690021</v>
      </c>
      <c r="K35" s="18" t="s">
        <v>106</v>
      </c>
      <c r="L35" s="18" t="s">
        <v>106</v>
      </c>
      <c r="M35" s="18" t="s">
        <v>106</v>
      </c>
      <c r="N35" s="50" t="s">
        <v>106</v>
      </c>
    </row>
  </sheetData>
  <phoneticPr fontId="4" type="noConversion"/>
  <conditionalFormatting sqref="J11:J26">
    <cfRule type="cellIs" dxfId="11" priority="44" operator="lessThan">
      <formula>$J$35</formula>
    </cfRule>
    <cfRule type="cellIs" dxfId="10" priority="45" operator="greaterThan">
      <formula>$J$34</formula>
    </cfRule>
    <cfRule type="cellIs" dxfId="9" priority="46" operator="between">
      <formula>$J$34</formula>
      <formula>$J$35</formula>
    </cfRule>
  </conditionalFormatting>
  <conditionalFormatting sqref="J11:J28">
    <cfRule type="cellIs" dxfId="8" priority="1" operator="between">
      <formula>$J$34</formula>
      <formula>$J$35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2FFE4-6137-4F0A-8191-126A59AC9562}">
  <dimension ref="B1:N43"/>
  <sheetViews>
    <sheetView showGridLines="0" tabSelected="1" topLeftCell="C12" zoomScale="90" zoomScaleNormal="90" workbookViewId="0">
      <selection activeCell="H39" sqref="H39"/>
    </sheetView>
  </sheetViews>
  <sheetFormatPr defaultRowHeight="14.4" x14ac:dyDescent="0.3"/>
  <cols>
    <col min="1" max="1" width="10.6640625" bestFit="1" customWidth="1"/>
    <col min="2" max="2" width="11.6640625" bestFit="1" customWidth="1"/>
    <col min="3" max="3" width="11.21875" bestFit="1" customWidth="1"/>
    <col min="5" max="5" width="10.88671875" bestFit="1" customWidth="1"/>
    <col min="6" max="6" width="11.5546875" bestFit="1" customWidth="1"/>
    <col min="7" max="8" width="10.88671875" bestFit="1" customWidth="1"/>
    <col min="12" max="12" width="9.33203125" bestFit="1" customWidth="1"/>
    <col min="13" max="13" width="9" bestFit="1" customWidth="1"/>
    <col min="14" max="14" width="10.44140625" bestFit="1" customWidth="1"/>
  </cols>
  <sheetData>
    <row r="1" spans="2:14" ht="15" thickBot="1" x14ac:dyDescent="0.35"/>
    <row r="2" spans="2:14" ht="15" thickBot="1" x14ac:dyDescent="0.35">
      <c r="B2" s="33" t="s">
        <v>66</v>
      </c>
      <c r="D2" t="s">
        <v>107</v>
      </c>
    </row>
    <row r="3" spans="2:14" ht="15" thickBot="1" x14ac:dyDescent="0.35"/>
    <row r="4" spans="2:14" x14ac:dyDescent="0.3">
      <c r="B4" s="20" t="s">
        <v>41</v>
      </c>
      <c r="C4" s="21" t="s">
        <v>42</v>
      </c>
      <c r="D4" s="22">
        <v>150</v>
      </c>
    </row>
    <row r="5" spans="2:14" x14ac:dyDescent="0.3">
      <c r="B5" s="23" t="s">
        <v>43</v>
      </c>
      <c r="C5" s="24" t="s">
        <v>42</v>
      </c>
      <c r="D5" s="25">
        <v>60</v>
      </c>
    </row>
    <row r="6" spans="2:14" ht="16.2" x14ac:dyDescent="0.3">
      <c r="B6" s="26" t="s">
        <v>44</v>
      </c>
      <c r="C6" s="24" t="s">
        <v>45</v>
      </c>
      <c r="D6" s="27">
        <v>2.5449999999999999</v>
      </c>
    </row>
    <row r="7" spans="2:14" ht="15.6" x14ac:dyDescent="0.3">
      <c r="B7" s="26" t="s">
        <v>46</v>
      </c>
      <c r="C7" s="24" t="s">
        <v>47</v>
      </c>
      <c r="D7" s="28">
        <v>7</v>
      </c>
    </row>
    <row r="8" spans="2:14" ht="15" thickBot="1" x14ac:dyDescent="0.35">
      <c r="B8" s="29" t="s">
        <v>48</v>
      </c>
      <c r="C8" s="30" t="s">
        <v>49</v>
      </c>
      <c r="D8" s="31">
        <f>D6*PI()*D4^2/4*D5*(1-D7/100)*10^(-3)</f>
        <v>2509.5415181002882</v>
      </c>
    </row>
    <row r="9" spans="2:14" ht="15" thickBot="1" x14ac:dyDescent="0.35"/>
    <row r="10" spans="2:14" ht="16.2" thickBot="1" x14ac:dyDescent="0.35">
      <c r="B10" s="9" t="s">
        <v>5</v>
      </c>
      <c r="C10" s="10" t="s">
        <v>6</v>
      </c>
      <c r="D10" s="10" t="s">
        <v>12</v>
      </c>
      <c r="E10" s="10" t="s">
        <v>14</v>
      </c>
      <c r="F10" s="10" t="s">
        <v>13</v>
      </c>
      <c r="G10" s="10" t="s">
        <v>11</v>
      </c>
      <c r="H10" s="10" t="s">
        <v>7</v>
      </c>
      <c r="I10" s="10" t="s">
        <v>8</v>
      </c>
      <c r="J10" s="10" t="s">
        <v>9</v>
      </c>
      <c r="K10" s="75" t="s">
        <v>10</v>
      </c>
      <c r="L10" s="10" t="s">
        <v>118</v>
      </c>
      <c r="M10" s="10" t="s">
        <v>119</v>
      </c>
      <c r="N10" s="60" t="s">
        <v>120</v>
      </c>
    </row>
    <row r="11" spans="2:14" x14ac:dyDescent="0.3">
      <c r="B11" s="11" t="s">
        <v>67</v>
      </c>
      <c r="C11" s="12">
        <v>45741</v>
      </c>
      <c r="D11" s="16">
        <v>152</v>
      </c>
      <c r="E11" s="14">
        <v>60</v>
      </c>
      <c r="F11" s="14">
        <v>59.5</v>
      </c>
      <c r="G11" s="14">
        <v>2509.8000000000002</v>
      </c>
      <c r="H11" s="13">
        <v>133</v>
      </c>
      <c r="I11" s="37">
        <v>6.81</v>
      </c>
      <c r="J11" s="37">
        <v>3.43</v>
      </c>
      <c r="K11" s="37">
        <f>I11-J11</f>
        <v>3.3799999999999994</v>
      </c>
      <c r="L11" s="41">
        <f>'[4]C1 SP2-50 25_03'!$C$32</f>
        <v>82.076243079556278</v>
      </c>
      <c r="M11" s="41">
        <f>'[4]C1 SP2-50 25_03'!$C$33</f>
        <v>6.8038586458757262</v>
      </c>
      <c r="N11" s="42">
        <f>'[4]C1 SP2-50 25_03'!$C$34</f>
        <v>49.131807813098249</v>
      </c>
    </row>
    <row r="12" spans="2:14" x14ac:dyDescent="0.3">
      <c r="B12" s="6" t="s">
        <v>68</v>
      </c>
      <c r="C12" s="5">
        <v>45741</v>
      </c>
      <c r="D12" s="17">
        <v>153</v>
      </c>
      <c r="E12" s="3">
        <v>60</v>
      </c>
      <c r="F12" s="3">
        <v>59.5</v>
      </c>
      <c r="G12" s="3">
        <v>2510</v>
      </c>
      <c r="H12" s="1">
        <v>106</v>
      </c>
      <c r="I12" s="38">
        <v>6.8</v>
      </c>
      <c r="J12" s="38">
        <v>3.94</v>
      </c>
      <c r="K12" s="38">
        <f t="shared" ref="K12:K31" si="0">I12-J12</f>
        <v>2.86</v>
      </c>
      <c r="L12" s="40">
        <f>'[4]C2 SP2-50 25_03'!$C$32</f>
        <v>82.523908525502975</v>
      </c>
      <c r="M12" s="40">
        <f>'[4]C2 SP2-50 25_03'!$C$33</f>
        <v>6.6504134203320069</v>
      </c>
      <c r="N12" s="43">
        <f>'[4]C2 SP2-50 25_03'!$C$34</f>
        <v>39.902276567206627</v>
      </c>
    </row>
    <row r="13" spans="2:14" x14ac:dyDescent="0.3">
      <c r="B13" s="6" t="s">
        <v>69</v>
      </c>
      <c r="C13" s="5">
        <v>45743</v>
      </c>
      <c r="D13" s="17">
        <v>152</v>
      </c>
      <c r="E13" s="3">
        <v>60</v>
      </c>
      <c r="F13" s="3">
        <v>59.5</v>
      </c>
      <c r="G13" s="3">
        <v>2507.5</v>
      </c>
      <c r="H13" s="1">
        <v>150</v>
      </c>
      <c r="I13" s="38">
        <v>7.0756557251424042</v>
      </c>
      <c r="J13" s="38">
        <v>3.646848173654138</v>
      </c>
      <c r="K13" s="38">
        <f t="shared" si="0"/>
        <v>3.4288075514882661</v>
      </c>
      <c r="L13" s="40">
        <f>'[4]C3 SP2-50 27_03'!$C$32</f>
        <v>82.070548290304473</v>
      </c>
      <c r="M13" s="40">
        <f>'[4]C3 SP2-50 27_03'!$C$33</f>
        <v>6.662045315396445</v>
      </c>
      <c r="N13" s="43">
        <f>'[4]C3 SP2-50 27_03'!$C$34</f>
        <v>55.690827886369107</v>
      </c>
    </row>
    <row r="14" spans="2:14" x14ac:dyDescent="0.3">
      <c r="B14" s="6" t="s">
        <v>70</v>
      </c>
      <c r="C14" s="5">
        <v>45743</v>
      </c>
      <c r="D14" s="17">
        <v>152</v>
      </c>
      <c r="E14" s="3">
        <v>60</v>
      </c>
      <c r="F14" s="3">
        <v>59.6</v>
      </c>
      <c r="G14" s="3">
        <v>2511</v>
      </c>
      <c r="H14" s="1">
        <v>163</v>
      </c>
      <c r="I14" s="38">
        <v>6.9459507580588609</v>
      </c>
      <c r="J14" s="38">
        <v>4.1229790603983796</v>
      </c>
      <c r="K14" s="38">
        <f t="shared" si="0"/>
        <v>2.8229716976604813</v>
      </c>
      <c r="L14" s="40">
        <f>'[4]C4 SP2-50 27_03'!$C$32</f>
        <v>81.421526825554778</v>
      </c>
      <c r="M14" s="40">
        <f>'[4]C4 SP2-50 27_03'!$C$33</f>
        <v>6.6589611354018006</v>
      </c>
      <c r="N14" s="43">
        <f>'[4]C4 SP2-50 27_03'!$C$34</f>
        <v>85.085281284270422</v>
      </c>
    </row>
    <row r="15" spans="2:14" x14ac:dyDescent="0.3">
      <c r="B15" s="6" t="s">
        <v>71</v>
      </c>
      <c r="C15" s="5">
        <v>45743</v>
      </c>
      <c r="D15" s="17">
        <v>152</v>
      </c>
      <c r="E15" s="3">
        <v>60</v>
      </c>
      <c r="F15" s="3">
        <v>59.6</v>
      </c>
      <c r="G15" s="3">
        <v>2511</v>
      </c>
      <c r="H15" s="1">
        <v>230</v>
      </c>
      <c r="I15" s="38">
        <v>6.9459507580588609</v>
      </c>
      <c r="J15" s="38">
        <v>3.2469166761005641</v>
      </c>
      <c r="K15" s="38">
        <f t="shared" si="0"/>
        <v>3.6990340819582967</v>
      </c>
      <c r="L15" s="40">
        <f>'[4]C5 SP2-50 27_03'!$C$32</f>
        <v>82.026839168263663</v>
      </c>
      <c r="M15" s="40">
        <f>'[4]C5 SP2-50 27_03'!$C$33</f>
        <v>6.3496040342739839</v>
      </c>
      <c r="N15" s="43">
        <f>'[4]C5 SP2-50 27_03'!$C$34</f>
        <v>86.810674969311549</v>
      </c>
    </row>
    <row r="16" spans="2:14" x14ac:dyDescent="0.3">
      <c r="B16" s="6" t="s">
        <v>72</v>
      </c>
      <c r="C16" s="5">
        <v>45743</v>
      </c>
      <c r="D16" s="17">
        <v>152</v>
      </c>
      <c r="E16" s="3">
        <v>60</v>
      </c>
      <c r="F16" s="3">
        <v>59.6</v>
      </c>
      <c r="G16" s="3">
        <v>2509.1999999999998</v>
      </c>
      <c r="H16" s="1">
        <v>145</v>
      </c>
      <c r="I16" s="38">
        <v>7.0126561697018257</v>
      </c>
      <c r="J16" s="38">
        <v>3.9881220499925041</v>
      </c>
      <c r="K16" s="38">
        <f t="shared" si="0"/>
        <v>3.0245341197093216</v>
      </c>
      <c r="L16" s="40">
        <f>'[4]C6 SP2-50 27_03'!$C$32</f>
        <v>81.983015286120576</v>
      </c>
      <c r="M16" s="40">
        <f>'[4]C6 SP2-50 27_03'!$C$33</f>
        <v>6.5758926842112313</v>
      </c>
      <c r="N16" s="43">
        <f>'[4]C6 SP2-50 27_03'!$C$34</f>
        <v>61.2362271476768</v>
      </c>
    </row>
    <row r="17" spans="2:14" x14ac:dyDescent="0.3">
      <c r="B17" s="6" t="s">
        <v>73</v>
      </c>
      <c r="C17" s="5">
        <v>45743</v>
      </c>
      <c r="D17" s="17">
        <v>152</v>
      </c>
      <c r="E17" s="3">
        <v>60</v>
      </c>
      <c r="F17" s="3">
        <v>59.6</v>
      </c>
      <c r="G17" s="3">
        <v>2510.1999999999998</v>
      </c>
      <c r="H17" s="1">
        <v>137</v>
      </c>
      <c r="I17" s="38">
        <v>6.9755976076779636</v>
      </c>
      <c r="J17" s="38">
        <v>3.856049982471943</v>
      </c>
      <c r="K17" s="38">
        <f t="shared" si="0"/>
        <v>3.1195476252060206</v>
      </c>
      <c r="L17" s="40">
        <f>'[4]C7 SP2-50 27_03'!$C$32</f>
        <v>82.2387989506488</v>
      </c>
      <c r="M17" s="40">
        <f>'[4]C7 SP2-50 27_03'!$C$33</f>
        <v>6.5743335316223543</v>
      </c>
      <c r="N17" s="43">
        <f>'[4]C7 SP2-50 27_03'!$C$34</f>
        <v>52.07674985602489</v>
      </c>
    </row>
    <row r="18" spans="2:14" x14ac:dyDescent="0.3">
      <c r="B18" s="6" t="s">
        <v>74</v>
      </c>
      <c r="C18" s="5">
        <v>45743</v>
      </c>
      <c r="D18" s="17">
        <v>153</v>
      </c>
      <c r="E18" s="3">
        <v>60</v>
      </c>
      <c r="F18" s="3">
        <v>59.6</v>
      </c>
      <c r="G18" s="3">
        <v>2507.9</v>
      </c>
      <c r="H18" s="1">
        <v>145</v>
      </c>
      <c r="I18" s="38">
        <v>7.0608323003328755</v>
      </c>
      <c r="J18" s="38">
        <v>4.292078913300557</v>
      </c>
      <c r="K18" s="38">
        <f>I18-J18</f>
        <v>2.7687533870323184</v>
      </c>
      <c r="L18" s="40">
        <f>'[4]C8 SP2-50 27_03'!$C$32</f>
        <v>81.352675534797797</v>
      </c>
      <c r="M18" s="40">
        <f>'[4]C8 SP2-50 27_03'!$C$33</f>
        <v>6.7658281580104145</v>
      </c>
      <c r="N18" s="43">
        <f>'[4]C8 SP2-50 27_03'!$C$34</f>
        <v>78.846938504535046</v>
      </c>
    </row>
    <row r="19" spans="2:14" x14ac:dyDescent="0.3">
      <c r="B19" s="6" t="s">
        <v>75</v>
      </c>
      <c r="C19" s="5">
        <v>45744</v>
      </c>
      <c r="D19" s="17">
        <v>152</v>
      </c>
      <c r="E19" s="3">
        <v>60</v>
      </c>
      <c r="F19" s="3">
        <v>59.6</v>
      </c>
      <c r="G19" s="3">
        <v>2508.8000000000002</v>
      </c>
      <c r="H19" s="1">
        <v>159</v>
      </c>
      <c r="I19" s="38">
        <v>7.03</v>
      </c>
      <c r="J19" s="38">
        <v>3.93</v>
      </c>
      <c r="K19" s="38">
        <f t="shared" si="0"/>
        <v>3.1</v>
      </c>
      <c r="L19" s="40">
        <f>'[4]C9 SP2-50 28_03'!$C$32</f>
        <v>82.434949389399677</v>
      </c>
      <c r="M19" s="40">
        <f>'[4]C9 SP2-50 28_03'!$C$33</f>
        <v>6.308428380651744</v>
      </c>
      <c r="N19" s="43">
        <f>'[4]C9 SP2-50 28_03'!$C$34</f>
        <v>60.170193152604043</v>
      </c>
    </row>
    <row r="20" spans="2:14" x14ac:dyDescent="0.3">
      <c r="B20" s="6" t="s">
        <v>76</v>
      </c>
      <c r="C20" s="5">
        <v>45744</v>
      </c>
      <c r="D20" s="17">
        <v>153</v>
      </c>
      <c r="E20" s="3">
        <v>60</v>
      </c>
      <c r="F20" s="3">
        <v>59.5</v>
      </c>
      <c r="G20" s="3">
        <v>2508.6999999999998</v>
      </c>
      <c r="H20" s="1">
        <v>244</v>
      </c>
      <c r="I20" s="38">
        <v>7.03</v>
      </c>
      <c r="J20" s="38">
        <v>3.61</v>
      </c>
      <c r="K20" s="38">
        <f t="shared" si="0"/>
        <v>3.4200000000000004</v>
      </c>
      <c r="L20" s="40">
        <f>'[4]C10 SP2-50 28_03'!$C$32</f>
        <v>81.566161449061042</v>
      </c>
      <c r="M20" s="40">
        <f>'[4]C10 SP2-50 28_03'!$C$33</f>
        <v>6.3094542961686004</v>
      </c>
      <c r="N20" s="43">
        <f>'[4]C10 SP2-50 28_03'!$C$34</f>
        <v>117.5644919308329</v>
      </c>
    </row>
    <row r="21" spans="2:14" x14ac:dyDescent="0.3">
      <c r="B21" s="6" t="s">
        <v>77</v>
      </c>
      <c r="C21" s="5">
        <v>45747</v>
      </c>
      <c r="D21" s="17">
        <v>152</v>
      </c>
      <c r="E21" s="3">
        <v>60</v>
      </c>
      <c r="F21" s="3">
        <v>59.5</v>
      </c>
      <c r="G21" s="3">
        <v>2509.8000000000002</v>
      </c>
      <c r="H21" s="1">
        <v>139</v>
      </c>
      <c r="I21" s="38">
        <v>6.99</v>
      </c>
      <c r="J21" s="38">
        <v>3.98</v>
      </c>
      <c r="K21" s="38">
        <f t="shared" si="0"/>
        <v>3.0100000000000002</v>
      </c>
      <c r="L21" s="40">
        <f>'[4]C11 SP2-50 31_03'!$C$32</f>
        <v>82.120251987680476</v>
      </c>
      <c r="M21" s="40">
        <f>'[4]C11 SP2-50 31_03'!$C$33</f>
        <v>6.5873716715223312</v>
      </c>
      <c r="N21" s="43">
        <f>'[4]C11 SP2-50 31_03'!$C$34</f>
        <v>53.306182220758274</v>
      </c>
    </row>
    <row r="22" spans="2:14" x14ac:dyDescent="0.3">
      <c r="B22" s="6" t="s">
        <v>78</v>
      </c>
      <c r="C22" s="5">
        <v>45747</v>
      </c>
      <c r="D22" s="17">
        <v>152</v>
      </c>
      <c r="E22" s="3">
        <v>60</v>
      </c>
      <c r="F22" s="3">
        <v>59.5</v>
      </c>
      <c r="G22" s="3">
        <v>2509.3000000000002</v>
      </c>
      <c r="H22" s="1">
        <v>148</v>
      </c>
      <c r="I22" s="38">
        <v>7.01</v>
      </c>
      <c r="J22" s="38">
        <v>4.1100000000000003</v>
      </c>
      <c r="K22" s="38">
        <f t="shared" si="0"/>
        <v>2.8999999999999995</v>
      </c>
      <c r="L22" s="40">
        <f>'[4]C12 SP2-50 31_03'!$C$32</f>
        <v>81.622443826190718</v>
      </c>
      <c r="M22" s="40">
        <f>'[4]C12 SP2-50 31_03'!$C$33</f>
        <v>6.6808843159268383</v>
      </c>
      <c r="N22" s="43">
        <f>'[4]C12 SP2-50 31_03'!$C$34</f>
        <v>70.906918966951253</v>
      </c>
    </row>
    <row r="23" spans="2:14" x14ac:dyDescent="0.3">
      <c r="B23" s="6" t="s">
        <v>79</v>
      </c>
      <c r="C23" s="5">
        <v>45747</v>
      </c>
      <c r="D23" s="17">
        <v>153</v>
      </c>
      <c r="E23" s="3">
        <v>60</v>
      </c>
      <c r="F23" s="3">
        <v>59.5</v>
      </c>
      <c r="G23" s="3">
        <v>2508.1</v>
      </c>
      <c r="H23" s="1">
        <v>159</v>
      </c>
      <c r="I23" s="38">
        <v>7.05</v>
      </c>
      <c r="J23" s="38">
        <v>3.75</v>
      </c>
      <c r="K23" s="38">
        <f t="shared" si="0"/>
        <v>3.3</v>
      </c>
      <c r="L23" s="40">
        <f>'[4]C13 SP2-50 31_03'!$C$32</f>
        <v>82.119468552125184</v>
      </c>
      <c r="M23" s="40">
        <f>'[4]C13 SP2-50 31_03'!$C$33</f>
        <v>6.4964013258673656</v>
      </c>
      <c r="N23" s="43">
        <f>'[4]C13 SP2-50 31_03'!$C$34</f>
        <v>64.241456748806741</v>
      </c>
    </row>
    <row r="24" spans="2:14" x14ac:dyDescent="0.3">
      <c r="B24" s="6" t="s">
        <v>80</v>
      </c>
      <c r="C24" s="5">
        <v>45747</v>
      </c>
      <c r="D24" s="17">
        <v>153</v>
      </c>
      <c r="E24" s="3">
        <v>60</v>
      </c>
      <c r="F24" s="3">
        <v>59.6</v>
      </c>
      <c r="G24" s="3">
        <v>2509.1</v>
      </c>
      <c r="H24" s="1">
        <v>154</v>
      </c>
      <c r="I24" s="38">
        <v>7.02</v>
      </c>
      <c r="J24" s="38">
        <v>4.0599999999999996</v>
      </c>
      <c r="K24" s="38">
        <f t="shared" si="0"/>
        <v>2.96</v>
      </c>
      <c r="L24" s="40">
        <f>'[4]C14 SP2-50 31_03'!$C$32</f>
        <v>81.184126903095461</v>
      </c>
      <c r="M24" s="40">
        <f>'[4]C14 SP2-50 31_03'!$C$33</f>
        <v>6.8775364936311982</v>
      </c>
      <c r="N24" s="43">
        <f>'[4]C14 SP2-50 31_03'!$C$34</f>
        <v>84.153681181457614</v>
      </c>
    </row>
    <row r="25" spans="2:14" x14ac:dyDescent="0.3">
      <c r="B25" s="6" t="s">
        <v>81</v>
      </c>
      <c r="C25" s="5">
        <v>45747</v>
      </c>
      <c r="D25" s="17">
        <v>153</v>
      </c>
      <c r="E25" s="3">
        <v>60</v>
      </c>
      <c r="F25" s="3">
        <v>59.6</v>
      </c>
      <c r="G25" s="3">
        <v>2508.3000000000002</v>
      </c>
      <c r="H25" s="1">
        <v>148</v>
      </c>
      <c r="I25" s="38">
        <v>7.05</v>
      </c>
      <c r="J25" s="38">
        <v>3.94</v>
      </c>
      <c r="K25" s="38">
        <f t="shared" si="0"/>
        <v>3.11</v>
      </c>
      <c r="L25" s="40">
        <f>'[4]C15 SP2-50 31_03'!$C$32</f>
        <v>81.837226036965475</v>
      </c>
      <c r="M25" s="40">
        <f>'[4]C15 SP2-50 31_03'!$C$33</f>
        <v>6.622665688341959</v>
      </c>
      <c r="N25" s="43">
        <f>'[4]C15 SP2-50 31_03'!$C$34</f>
        <v>69.322051283139444</v>
      </c>
    </row>
    <row r="26" spans="2:14" x14ac:dyDescent="0.3">
      <c r="B26" s="6" t="s">
        <v>109</v>
      </c>
      <c r="C26" s="5">
        <v>45786</v>
      </c>
      <c r="D26" s="17">
        <v>151</v>
      </c>
      <c r="E26" s="3">
        <v>60</v>
      </c>
      <c r="F26" s="3">
        <v>59.5</v>
      </c>
      <c r="G26" s="3">
        <v>2509</v>
      </c>
      <c r="H26" s="1">
        <v>126</v>
      </c>
      <c r="I26" s="38">
        <v>7.02</v>
      </c>
      <c r="J26" s="38">
        <v>3.96</v>
      </c>
      <c r="K26" s="38">
        <f t="shared" si="0"/>
        <v>3.0599999999999996</v>
      </c>
      <c r="L26" s="40">
        <f>'[4]C16 SP2-50 09_05'!$C$32</f>
        <v>81.7798265655764</v>
      </c>
      <c r="M26" s="40">
        <f>'[4]C16 SP2-50 09_05'!$C$33</f>
        <v>6.8748949012739304</v>
      </c>
      <c r="N26" s="43">
        <f>'[4]C16 SP2-50 09_05'!$C$34</f>
        <v>55.991769964302193</v>
      </c>
    </row>
    <row r="27" spans="2:14" x14ac:dyDescent="0.3">
      <c r="B27" s="6" t="s">
        <v>110</v>
      </c>
      <c r="C27" s="5">
        <v>45786</v>
      </c>
      <c r="D27" s="17">
        <v>152</v>
      </c>
      <c r="E27" s="3">
        <v>60</v>
      </c>
      <c r="F27" s="3">
        <v>59.5</v>
      </c>
      <c r="G27" s="3">
        <v>2507.9</v>
      </c>
      <c r="H27" s="1">
        <v>141</v>
      </c>
      <c r="I27" s="38">
        <v>7.06</v>
      </c>
      <c r="J27" s="38">
        <v>4.4400000000000004</v>
      </c>
      <c r="K27" s="38">
        <f t="shared" si="0"/>
        <v>2.6199999999999992</v>
      </c>
      <c r="L27" s="40">
        <f>'[4]C18 SP2-50 09_05'!$C$32</f>
        <v>81.428500358754533</v>
      </c>
      <c r="M27" s="40">
        <f>'[4]C18 SP2-50 09_05'!$C$33</f>
        <v>6.6802806633781469</v>
      </c>
      <c r="N27" s="43">
        <f>'[4]C18 SP2-50 09_05'!$C$34</f>
        <v>79.551597118986138</v>
      </c>
    </row>
    <row r="28" spans="2:14" x14ac:dyDescent="0.3">
      <c r="B28" s="6" t="s">
        <v>111</v>
      </c>
      <c r="C28" s="5">
        <v>45790</v>
      </c>
      <c r="D28" s="17">
        <v>153</v>
      </c>
      <c r="E28" s="3">
        <v>60</v>
      </c>
      <c r="F28" s="3">
        <v>59.5</v>
      </c>
      <c r="G28" s="3">
        <v>2508.8000000000002</v>
      </c>
      <c r="H28" s="1">
        <v>171</v>
      </c>
      <c r="I28" s="38">
        <v>7.03</v>
      </c>
      <c r="J28" s="38">
        <v>3.72</v>
      </c>
      <c r="K28" s="38">
        <f t="shared" si="0"/>
        <v>3.31</v>
      </c>
      <c r="L28" s="40">
        <f>'[4]C19 SP2-50 13_05'!$C$32</f>
        <v>81.518074097870723</v>
      </c>
      <c r="M28" s="40">
        <f>'[4]C19 SP2-50 13_05'!$C$33</f>
        <v>6.7525569455329792</v>
      </c>
      <c r="N28" s="43">
        <f>'[4]C19 SP2-50 13_05'!$C$34</f>
        <v>78.721777302342161</v>
      </c>
    </row>
    <row r="29" spans="2:14" x14ac:dyDescent="0.3">
      <c r="B29" s="6" t="s">
        <v>112</v>
      </c>
      <c r="C29" s="5">
        <v>45790</v>
      </c>
      <c r="D29" s="17">
        <v>153</v>
      </c>
      <c r="E29" s="3">
        <v>60</v>
      </c>
      <c r="F29" s="3">
        <v>59.5</v>
      </c>
      <c r="G29" s="3">
        <v>2509.1</v>
      </c>
      <c r="H29" s="1">
        <v>304</v>
      </c>
      <c r="I29" s="38">
        <v>7.02</v>
      </c>
      <c r="J29" s="38">
        <v>4.04</v>
      </c>
      <c r="K29" s="38">
        <f t="shared" si="0"/>
        <v>2.9799999999999995</v>
      </c>
      <c r="L29" s="40">
        <f>'[4]C20 SP2-50 13_05'!$C$32</f>
        <v>81.787267714146338</v>
      </c>
      <c r="M29" s="40">
        <f>'[4]C20 SP2-50 13_05'!$C$33</f>
        <v>5.8249725322157024</v>
      </c>
      <c r="N29" s="43">
        <f>'[4]C20 SP2-50 13_05'!$C$34</f>
        <v>164.04297377068178</v>
      </c>
    </row>
    <row r="30" spans="2:14" x14ac:dyDescent="0.3">
      <c r="B30" s="6" t="s">
        <v>116</v>
      </c>
      <c r="C30" s="5">
        <v>45791</v>
      </c>
      <c r="D30" s="17">
        <v>153</v>
      </c>
      <c r="E30" s="3">
        <v>60</v>
      </c>
      <c r="F30" s="3">
        <v>59.5</v>
      </c>
      <c r="G30" s="3">
        <v>2509</v>
      </c>
      <c r="H30" s="1">
        <v>290</v>
      </c>
      <c r="I30" s="38">
        <v>7.02</v>
      </c>
      <c r="J30" s="38">
        <v>4.04</v>
      </c>
      <c r="K30" s="38">
        <f t="shared" si="0"/>
        <v>2.9799999999999995</v>
      </c>
      <c r="L30" s="40">
        <f>'[4]C21 SP2-50 14_05'!$C$32</f>
        <v>82.053051128017103</v>
      </c>
      <c r="M30" s="40">
        <f>'[4]C21 SP2-50 14_05'!$C$33</f>
        <v>5.8098743732015912</v>
      </c>
      <c r="N30" s="43">
        <f>'[4]C21 SP2-50 14_05'!$C$34</f>
        <v>136.82014547330891</v>
      </c>
    </row>
    <row r="31" spans="2:14" x14ac:dyDescent="0.3">
      <c r="B31" s="6" t="s">
        <v>117</v>
      </c>
      <c r="C31" s="5">
        <v>45791</v>
      </c>
      <c r="D31" s="17">
        <v>154</v>
      </c>
      <c r="E31" s="3">
        <v>60</v>
      </c>
      <c r="F31" s="3">
        <v>59.3</v>
      </c>
      <c r="G31" s="3">
        <v>2509.1999999999998</v>
      </c>
      <c r="H31" s="1">
        <v>366</v>
      </c>
      <c r="I31" s="38">
        <v>7.01</v>
      </c>
      <c r="J31" s="38">
        <v>3.59</v>
      </c>
      <c r="K31" s="38">
        <f t="shared" si="0"/>
        <v>3.42</v>
      </c>
      <c r="L31" s="40">
        <f>'[4]C22 SP2-50 14_05'!$C$32</f>
        <v>81.798229041190353</v>
      </c>
      <c r="M31" s="40">
        <f>'[4]C22 SP2-50 14_05'!$C$33</f>
        <v>5.8631929923872903</v>
      </c>
      <c r="N31" s="43">
        <f>'[4]C22 SP2-50 14_05'!$C$34</f>
        <v>157.97050602564832</v>
      </c>
    </row>
    <row r="32" spans="2:14" x14ac:dyDescent="0.3">
      <c r="B32" s="6" t="s">
        <v>137</v>
      </c>
      <c r="C32" s="5">
        <v>45800</v>
      </c>
      <c r="D32" s="17">
        <v>153</v>
      </c>
      <c r="E32" s="3">
        <v>60</v>
      </c>
      <c r="F32" s="3">
        <v>59.4</v>
      </c>
      <c r="G32" s="1">
        <v>2509.8000000000002</v>
      </c>
      <c r="H32" s="1">
        <v>371</v>
      </c>
      <c r="I32" s="38">
        <v>6.99</v>
      </c>
      <c r="J32" s="40">
        <v>4.04</v>
      </c>
      <c r="K32" s="38">
        <f>I32-J32</f>
        <v>2.95</v>
      </c>
      <c r="L32" s="40">
        <v>82.11435120925762</v>
      </c>
      <c r="M32" s="40">
        <v>5.5909636611516866</v>
      </c>
      <c r="N32" s="43">
        <v>169.04902636839097</v>
      </c>
    </row>
    <row r="33" spans="2:14" x14ac:dyDescent="0.3">
      <c r="B33" s="6" t="s">
        <v>143</v>
      </c>
      <c r="C33" s="5">
        <v>45804</v>
      </c>
      <c r="D33" s="17">
        <v>152</v>
      </c>
      <c r="E33" s="3">
        <v>60</v>
      </c>
      <c r="F33" s="3">
        <v>59.5</v>
      </c>
      <c r="G33" s="3">
        <v>2509.6</v>
      </c>
      <c r="H33" s="1">
        <v>175</v>
      </c>
      <c r="I33" s="38">
        <v>6.9978327448922739</v>
      </c>
      <c r="J33" s="40">
        <v>3.6591131889807782</v>
      </c>
      <c r="K33" s="38">
        <f>I33-J33</f>
        <v>3.3387195559114957</v>
      </c>
      <c r="L33" s="40">
        <v>81.484916193263203</v>
      </c>
      <c r="M33" s="40">
        <v>6.4888326095453781</v>
      </c>
      <c r="N33" s="43">
        <v>98.918655974755438</v>
      </c>
    </row>
    <row r="34" spans="2:14" x14ac:dyDescent="0.3">
      <c r="B34" s="6" t="s">
        <v>158</v>
      </c>
      <c r="C34" s="5">
        <v>45922</v>
      </c>
      <c r="D34" s="17">
        <v>152</v>
      </c>
      <c r="E34" s="3">
        <v>60</v>
      </c>
      <c r="F34" s="3">
        <v>59.4</v>
      </c>
      <c r="G34" s="3">
        <v>2507.8000000000002</v>
      </c>
      <c r="H34" s="1">
        <v>500</v>
      </c>
      <c r="I34" s="38">
        <v>7.0645381565352272</v>
      </c>
      <c r="J34" s="40">
        <v>3.8834779296093358</v>
      </c>
      <c r="K34" s="38">
        <f>I34-J34</f>
        <v>3.1810602269258914</v>
      </c>
      <c r="L34" s="40">
        <v>82.367404605421783</v>
      </c>
      <c r="M34" s="40">
        <v>5.2475838070714351</v>
      </c>
      <c r="N34" s="43">
        <v>219.25917708985889</v>
      </c>
    </row>
    <row r="35" spans="2:14" x14ac:dyDescent="0.3">
      <c r="B35" s="6" t="s">
        <v>159</v>
      </c>
      <c r="C35" s="5">
        <v>45922</v>
      </c>
      <c r="D35" s="17">
        <v>152</v>
      </c>
      <c r="E35" s="3">
        <v>60</v>
      </c>
      <c r="F35" s="3">
        <v>59.4</v>
      </c>
      <c r="G35" s="3">
        <v>2506.8000000000002</v>
      </c>
      <c r="H35" s="1">
        <v>500</v>
      </c>
      <c r="I35" s="38">
        <v>7.4102292876004334</v>
      </c>
      <c r="J35" s="40">
        <v>3.7335086424948094</v>
      </c>
      <c r="K35" s="38">
        <f t="shared" ref="K35" si="1">I35-J35</f>
        <v>3.676720645105624</v>
      </c>
      <c r="L35" s="40">
        <v>82.190069789475302</v>
      </c>
      <c r="M35" s="40">
        <v>5.3527833950933195</v>
      </c>
      <c r="N35" s="43">
        <v>219.29969270812489</v>
      </c>
    </row>
    <row r="36" spans="2:14" ht="15" thickBot="1" x14ac:dyDescent="0.35">
      <c r="B36" s="7" t="s">
        <v>160</v>
      </c>
      <c r="C36" s="8">
        <v>45922</v>
      </c>
      <c r="D36" s="19">
        <v>153</v>
      </c>
      <c r="E36" s="15">
        <v>60</v>
      </c>
      <c r="F36" s="15">
        <v>59.3</v>
      </c>
      <c r="G36" s="15">
        <v>2509.9</v>
      </c>
      <c r="H36" s="18">
        <v>401</v>
      </c>
      <c r="I36" s="39">
        <v>6.9867151762851183</v>
      </c>
      <c r="J36" s="2">
        <v>3.6522269282795006</v>
      </c>
      <c r="K36" s="39">
        <f>I36-J36</f>
        <v>3.3344882480056177</v>
      </c>
      <c r="L36" s="2">
        <v>82.850200801880504</v>
      </c>
      <c r="M36" s="2">
        <v>5.3708456139120626</v>
      </c>
      <c r="N36" s="64">
        <v>121.88229920519416</v>
      </c>
    </row>
    <row r="37" spans="2:14" x14ac:dyDescent="0.3">
      <c r="B37" s="74" t="s">
        <v>100</v>
      </c>
      <c r="C37" s="52" t="s">
        <v>106</v>
      </c>
      <c r="D37" s="52" t="s">
        <v>106</v>
      </c>
      <c r="E37" s="52" t="s">
        <v>106</v>
      </c>
      <c r="F37" s="52" t="s">
        <v>106</v>
      </c>
      <c r="G37" s="66" t="s">
        <v>106</v>
      </c>
      <c r="H37" s="53">
        <f>AVERAGE(H11:H33)</f>
        <v>187.13043478260869</v>
      </c>
      <c r="I37" s="54">
        <f>AVERAGE(I11:I36)</f>
        <v>7.0159984109340705</v>
      </c>
      <c r="J37" s="54">
        <f>AVERAGE(J11:J36)</f>
        <v>3.871589290203175</v>
      </c>
      <c r="K37" s="54">
        <f>AVERAGE(K11:K36)</f>
        <v>3.1444091207308968</v>
      </c>
      <c r="L37" s="54">
        <f>AVERAGE(L11:L36)</f>
        <v>81.921156742696965</v>
      </c>
      <c r="M37" s="54">
        <f>AVERAGE(M11:M36)</f>
        <v>6.3377100227691336</v>
      </c>
      <c r="N37" s="55">
        <f>AVERAGE(N11:N33)</f>
        <v>85.630965717889509</v>
      </c>
    </row>
    <row r="38" spans="2:14" x14ac:dyDescent="0.3">
      <c r="B38" s="56" t="s">
        <v>99</v>
      </c>
      <c r="C38" s="1" t="s">
        <v>106</v>
      </c>
      <c r="D38" s="1" t="s">
        <v>106</v>
      </c>
      <c r="E38" s="1" t="s">
        <v>106</v>
      </c>
      <c r="F38" s="1" t="s">
        <v>106</v>
      </c>
      <c r="G38" s="3" t="s">
        <v>106</v>
      </c>
      <c r="H38" s="17">
        <f>STDEV(H11:H33)</f>
        <v>75.973263447697718</v>
      </c>
      <c r="I38" s="40">
        <f>STDEV(I11:I36)</f>
        <v>0.10419259122013573</v>
      </c>
      <c r="J38" s="40">
        <f>STDEV(J11:J36)</f>
        <v>0.26232576945630481</v>
      </c>
      <c r="K38" s="40">
        <f t="shared" ref="K38:L38" si="2">STDEV(K11:K36)</f>
        <v>0.27095204391209315</v>
      </c>
      <c r="L38" s="40">
        <f t="shared" si="2"/>
        <v>0.40222520084626057</v>
      </c>
      <c r="M38" s="40">
        <f>STDEV(M11:M36)</f>
        <v>0.50666043469937461</v>
      </c>
      <c r="N38" s="43">
        <f>STDEV(N11:N33)</f>
        <v>38.045353470696156</v>
      </c>
    </row>
    <row r="39" spans="2:14" x14ac:dyDescent="0.3">
      <c r="B39" s="56" t="s">
        <v>101</v>
      </c>
      <c r="C39" s="1" t="s">
        <v>106</v>
      </c>
      <c r="D39" s="1" t="s">
        <v>106</v>
      </c>
      <c r="E39" s="1" t="s">
        <v>106</v>
      </c>
      <c r="F39" s="1" t="s">
        <v>106</v>
      </c>
      <c r="G39" s="3" t="s">
        <v>106</v>
      </c>
      <c r="H39" s="1" t="s">
        <v>106</v>
      </c>
      <c r="I39" s="1" t="s">
        <v>106</v>
      </c>
      <c r="J39" s="40">
        <f>QUARTILE(J11:J36,1)</f>
        <v>3.6743348917355836</v>
      </c>
      <c r="K39" s="1" t="s">
        <v>106</v>
      </c>
      <c r="L39" s="1" t="s">
        <v>106</v>
      </c>
      <c r="M39" s="1" t="s">
        <v>106</v>
      </c>
      <c r="N39" s="49" t="s">
        <v>106</v>
      </c>
    </row>
    <row r="40" spans="2:14" x14ac:dyDescent="0.3">
      <c r="B40" s="56" t="s">
        <v>102</v>
      </c>
      <c r="C40" s="1" t="s">
        <v>106</v>
      </c>
      <c r="D40" s="1" t="s">
        <v>106</v>
      </c>
      <c r="E40" s="1" t="s">
        <v>106</v>
      </c>
      <c r="F40" s="1" t="s">
        <v>106</v>
      </c>
      <c r="G40" s="3" t="s">
        <v>106</v>
      </c>
      <c r="H40" s="1" t="s">
        <v>106</v>
      </c>
      <c r="I40" s="1" t="s">
        <v>106</v>
      </c>
      <c r="J40" s="40">
        <f>QUARTILE(J11:J36,3)</f>
        <v>4.04</v>
      </c>
      <c r="K40" s="1" t="s">
        <v>106</v>
      </c>
      <c r="L40" s="1" t="s">
        <v>106</v>
      </c>
      <c r="M40" s="1" t="s">
        <v>106</v>
      </c>
      <c r="N40" s="49" t="s">
        <v>106</v>
      </c>
    </row>
    <row r="41" spans="2:14" x14ac:dyDescent="0.3">
      <c r="B41" s="56" t="s">
        <v>103</v>
      </c>
      <c r="C41" s="1" t="s">
        <v>106</v>
      </c>
      <c r="D41" s="1" t="s">
        <v>106</v>
      </c>
      <c r="E41" s="1" t="s">
        <v>106</v>
      </c>
      <c r="F41" s="1" t="s">
        <v>106</v>
      </c>
      <c r="G41" s="3" t="s">
        <v>106</v>
      </c>
      <c r="H41" s="1" t="s">
        <v>106</v>
      </c>
      <c r="I41" s="1" t="s">
        <v>106</v>
      </c>
      <c r="J41" s="40">
        <f>J40-J39</f>
        <v>0.36566510826441645</v>
      </c>
      <c r="K41" s="1" t="s">
        <v>106</v>
      </c>
      <c r="L41" s="1" t="s">
        <v>106</v>
      </c>
      <c r="M41" s="1" t="s">
        <v>106</v>
      </c>
      <c r="N41" s="49" t="s">
        <v>106</v>
      </c>
    </row>
    <row r="42" spans="2:14" x14ac:dyDescent="0.3">
      <c r="B42" s="56" t="s">
        <v>104</v>
      </c>
      <c r="C42" s="1" t="s">
        <v>106</v>
      </c>
      <c r="D42" s="1" t="s">
        <v>106</v>
      </c>
      <c r="E42" s="1" t="s">
        <v>106</v>
      </c>
      <c r="F42" s="1" t="s">
        <v>106</v>
      </c>
      <c r="G42" s="3" t="s">
        <v>106</v>
      </c>
      <c r="H42" s="1" t="s">
        <v>106</v>
      </c>
      <c r="I42" s="1" t="s">
        <v>106</v>
      </c>
      <c r="J42" s="40">
        <f>J40+J41*1.5</f>
        <v>4.5884976623966249</v>
      </c>
      <c r="K42" s="1" t="s">
        <v>106</v>
      </c>
      <c r="L42" s="1" t="s">
        <v>106</v>
      </c>
      <c r="M42" s="1" t="s">
        <v>106</v>
      </c>
      <c r="N42" s="49" t="s">
        <v>106</v>
      </c>
    </row>
    <row r="43" spans="2:14" ht="15" thickBot="1" x14ac:dyDescent="0.35">
      <c r="B43" s="57" t="s">
        <v>105</v>
      </c>
      <c r="C43" s="18" t="s">
        <v>106</v>
      </c>
      <c r="D43" s="18" t="s">
        <v>106</v>
      </c>
      <c r="E43" s="18" t="s">
        <v>106</v>
      </c>
      <c r="F43" s="18" t="s">
        <v>106</v>
      </c>
      <c r="G43" s="15" t="s">
        <v>106</v>
      </c>
      <c r="H43" s="18" t="s">
        <v>106</v>
      </c>
      <c r="I43" s="18" t="s">
        <v>106</v>
      </c>
      <c r="J43" s="2">
        <f>J39-J41*1.5</f>
        <v>3.1258372293389591</v>
      </c>
      <c r="K43" s="18" t="s">
        <v>106</v>
      </c>
      <c r="L43" s="18" t="s">
        <v>106</v>
      </c>
      <c r="M43" s="18" t="s">
        <v>106</v>
      </c>
      <c r="N43" s="50" t="s">
        <v>106</v>
      </c>
    </row>
  </sheetData>
  <phoneticPr fontId="4" type="noConversion"/>
  <conditionalFormatting sqref="J11:J32">
    <cfRule type="cellIs" dxfId="7" priority="52" operator="lessThan">
      <formula>$J$43</formula>
    </cfRule>
    <cfRule type="cellIs" dxfId="6" priority="53" operator="greaterThan">
      <formula>$J$42</formula>
    </cfRule>
  </conditionalFormatting>
  <conditionalFormatting sqref="J11:J33">
    <cfRule type="cellIs" dxfId="5" priority="54" operator="between">
      <formula>$J$42</formula>
      <formula>$J$43</formula>
    </cfRule>
  </conditionalFormatting>
  <conditionalFormatting sqref="J11:J36">
    <cfRule type="cellIs" dxfId="4" priority="1" operator="between">
      <formula>$J$42</formula>
      <formula>$J$43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CB4CA-6345-436F-8E27-C9BB966A3115}">
  <dimension ref="B1:N35"/>
  <sheetViews>
    <sheetView showGridLines="0" zoomScale="90" zoomScaleNormal="90" workbookViewId="0">
      <selection activeCell="O5" sqref="O5"/>
    </sheetView>
  </sheetViews>
  <sheetFormatPr defaultRowHeight="14.4" x14ac:dyDescent="0.3"/>
  <cols>
    <col min="1" max="1" width="10.6640625" bestFit="1" customWidth="1"/>
    <col min="2" max="2" width="12" bestFit="1" customWidth="1"/>
    <col min="3" max="3" width="11.21875" bestFit="1" customWidth="1"/>
    <col min="5" max="5" width="10.88671875" bestFit="1" customWidth="1"/>
    <col min="6" max="6" width="11.5546875" bestFit="1" customWidth="1"/>
    <col min="7" max="8" width="10.88671875" bestFit="1" customWidth="1"/>
  </cols>
  <sheetData>
    <row r="1" spans="2:14" ht="15" thickBot="1" x14ac:dyDescent="0.35"/>
    <row r="2" spans="2:14" ht="16.2" thickBot="1" x14ac:dyDescent="0.4">
      <c r="B2" s="33" t="s">
        <v>82</v>
      </c>
      <c r="D2" t="s">
        <v>15</v>
      </c>
    </row>
    <row r="3" spans="2:14" ht="15" thickBot="1" x14ac:dyDescent="0.35"/>
    <row r="4" spans="2:14" x14ac:dyDescent="0.3">
      <c r="B4" s="20" t="s">
        <v>41</v>
      </c>
      <c r="C4" s="21" t="s">
        <v>42</v>
      </c>
      <c r="D4" s="22">
        <v>150</v>
      </c>
      <c r="L4" s="4"/>
    </row>
    <row r="5" spans="2:14" x14ac:dyDescent="0.3">
      <c r="B5" s="23" t="s">
        <v>43</v>
      </c>
      <c r="C5" s="24" t="s">
        <v>42</v>
      </c>
      <c r="D5" s="25">
        <v>60</v>
      </c>
      <c r="L5" s="4"/>
    </row>
    <row r="6" spans="2:14" ht="16.2" x14ac:dyDescent="0.3">
      <c r="B6" s="26" t="s">
        <v>44</v>
      </c>
      <c r="C6" s="24" t="s">
        <v>45</v>
      </c>
      <c r="D6" s="27">
        <v>2.5760000000000001</v>
      </c>
      <c r="L6" s="4"/>
    </row>
    <row r="7" spans="2:14" ht="15.6" x14ac:dyDescent="0.3">
      <c r="B7" s="26" t="s">
        <v>46</v>
      </c>
      <c r="C7" s="24" t="s">
        <v>47</v>
      </c>
      <c r="D7" s="28">
        <v>7</v>
      </c>
      <c r="L7" s="4"/>
    </row>
    <row r="8" spans="2:14" ht="15" thickBot="1" x14ac:dyDescent="0.35">
      <c r="B8" s="29" t="s">
        <v>48</v>
      </c>
      <c r="C8" s="30" t="s">
        <v>49</v>
      </c>
      <c r="D8" s="31">
        <f>D6*PI()*D4^2/4*D5*(1-D7/100)*10^(-3)</f>
        <v>2540.1096073187982</v>
      </c>
      <c r="L8" s="4"/>
    </row>
    <row r="9" spans="2:14" ht="15" thickBot="1" x14ac:dyDescent="0.35">
      <c r="L9" s="4"/>
    </row>
    <row r="10" spans="2:14" ht="16.2" thickBot="1" x14ac:dyDescent="0.35">
      <c r="B10" s="67" t="s">
        <v>5</v>
      </c>
      <c r="C10" s="32" t="s">
        <v>6</v>
      </c>
      <c r="D10" s="32" t="s">
        <v>12</v>
      </c>
      <c r="E10" s="32" t="s">
        <v>14</v>
      </c>
      <c r="F10" s="32" t="s">
        <v>13</v>
      </c>
      <c r="G10" s="32" t="s">
        <v>11</v>
      </c>
      <c r="H10" s="32" t="s">
        <v>7</v>
      </c>
      <c r="I10" s="32" t="s">
        <v>8</v>
      </c>
      <c r="J10" s="32" t="s">
        <v>9</v>
      </c>
      <c r="K10" s="69" t="s">
        <v>10</v>
      </c>
      <c r="L10" s="32" t="s">
        <v>118</v>
      </c>
      <c r="M10" s="32" t="s">
        <v>119</v>
      </c>
      <c r="N10" s="63" t="s">
        <v>120</v>
      </c>
    </row>
    <row r="11" spans="2:14" x14ac:dyDescent="0.3">
      <c r="B11" s="11" t="s">
        <v>83</v>
      </c>
      <c r="C11" s="12">
        <v>45744</v>
      </c>
      <c r="D11" s="16">
        <v>162</v>
      </c>
      <c r="E11" s="14">
        <v>60</v>
      </c>
      <c r="F11" s="14">
        <v>59.5</v>
      </c>
      <c r="G11" s="14">
        <v>2545.6</v>
      </c>
      <c r="H11" s="13">
        <v>193</v>
      </c>
      <c r="I11" s="35">
        <v>6.8</v>
      </c>
      <c r="J11" s="35">
        <v>3.69</v>
      </c>
      <c r="K11" s="70">
        <f>I11-J11</f>
        <v>3.11</v>
      </c>
      <c r="L11" s="41">
        <f>'[5]D1 PMB-50 28_03'!$C$32</f>
        <v>81.475000859910025</v>
      </c>
      <c r="M11" s="41">
        <f>'[5]D1 PMB-50 28_03'!$C$33</f>
        <v>6.577055945418909</v>
      </c>
      <c r="N11" s="42">
        <f>'[5]D1 PMB-50 28_03'!$C$34</f>
        <v>88.92910191869305</v>
      </c>
    </row>
    <row r="12" spans="2:14" x14ac:dyDescent="0.3">
      <c r="B12" s="6" t="s">
        <v>84</v>
      </c>
      <c r="C12" s="5">
        <v>45744</v>
      </c>
      <c r="D12" s="17">
        <v>163</v>
      </c>
      <c r="E12" s="3">
        <v>60</v>
      </c>
      <c r="F12" s="3">
        <v>59.5</v>
      </c>
      <c r="G12" s="3">
        <v>2536.4</v>
      </c>
      <c r="H12" s="1">
        <v>196</v>
      </c>
      <c r="I12" s="36">
        <v>7.14</v>
      </c>
      <c r="J12" s="36">
        <v>3.91</v>
      </c>
      <c r="K12" s="71">
        <f t="shared" ref="K12:K28" si="0">I12-J12</f>
        <v>3.2299999999999995</v>
      </c>
      <c r="L12" s="40">
        <f>'[5]D2 PMB-50 28_03'!$C$32</f>
        <v>81.374017175091396</v>
      </c>
      <c r="M12" s="40">
        <f>'[5]D2 PMB-50 28_03'!$C$33</f>
        <v>6.4881123836080317</v>
      </c>
      <c r="N12" s="43">
        <f>'[5]D2 PMB-50 28_03'!$C$34</f>
        <v>115.4317897139149</v>
      </c>
    </row>
    <row r="13" spans="2:14" x14ac:dyDescent="0.3">
      <c r="B13" s="6" t="s">
        <v>85</v>
      </c>
      <c r="C13" s="5">
        <v>45744</v>
      </c>
      <c r="D13" s="17">
        <v>162</v>
      </c>
      <c r="E13" s="3">
        <v>60</v>
      </c>
      <c r="F13" s="3">
        <v>59.5</v>
      </c>
      <c r="G13" s="3">
        <v>2535.6999999999998</v>
      </c>
      <c r="H13" s="1">
        <v>226</v>
      </c>
      <c r="I13" s="36">
        <v>7.16</v>
      </c>
      <c r="J13" s="36">
        <v>3.44</v>
      </c>
      <c r="K13" s="71">
        <f t="shared" si="0"/>
        <v>3.72</v>
      </c>
      <c r="L13" s="40">
        <f>'[5]D3 PMB-50 28_03'!$C$32</f>
        <v>81.824013688750938</v>
      </c>
      <c r="M13" s="40">
        <f>'[5]D3 PMB-50 28_03'!$C$33</f>
        <v>6.3547638896831389</v>
      </c>
      <c r="N13" s="43">
        <f>'[5]D3 PMB-50 28_03'!$C$34</f>
        <v>91.229968333891065</v>
      </c>
    </row>
    <row r="14" spans="2:14" x14ac:dyDescent="0.3">
      <c r="B14" s="6" t="s">
        <v>86</v>
      </c>
      <c r="C14" s="5">
        <v>45744</v>
      </c>
      <c r="D14" s="17">
        <v>161</v>
      </c>
      <c r="E14" s="3">
        <v>60</v>
      </c>
      <c r="F14" s="3">
        <v>59.6</v>
      </c>
      <c r="G14" s="3">
        <v>2540.5</v>
      </c>
      <c r="H14" s="1">
        <v>159</v>
      </c>
      <c r="I14" s="36">
        <v>6.99</v>
      </c>
      <c r="J14" s="36">
        <v>3.95</v>
      </c>
      <c r="K14" s="71">
        <f t="shared" si="0"/>
        <v>3.04</v>
      </c>
      <c r="L14" s="40">
        <f>'[5]D4 PMB-50 28_03'!$C$32</f>
        <v>82.00082125093914</v>
      </c>
      <c r="M14" s="40">
        <f>'[5]D4 PMB-50 28_03'!$C$33</f>
        <v>6.4517470916440711</v>
      </c>
      <c r="N14" s="43">
        <f>'[5]D4 PMB-50 28_03'!$C$34</f>
        <v>72.627983836569001</v>
      </c>
    </row>
    <row r="15" spans="2:14" x14ac:dyDescent="0.3">
      <c r="B15" s="6" t="s">
        <v>87</v>
      </c>
      <c r="C15" s="5">
        <v>45748</v>
      </c>
      <c r="D15" s="17">
        <v>162</v>
      </c>
      <c r="E15" s="3">
        <v>60</v>
      </c>
      <c r="F15" s="3">
        <v>59.5</v>
      </c>
      <c r="G15" s="3">
        <v>2532.6999999999998</v>
      </c>
      <c r="H15" s="1">
        <v>132</v>
      </c>
      <c r="I15" s="36">
        <v>7.27</v>
      </c>
      <c r="J15" s="36">
        <v>4.34</v>
      </c>
      <c r="K15" s="71">
        <f t="shared" si="0"/>
        <v>2.9299999999999997</v>
      </c>
      <c r="L15" s="40">
        <f>'[5]D5 PMB-50 01_04'!$C$32</f>
        <v>82.13094733335528</v>
      </c>
      <c r="M15" s="40">
        <f>'[5]D5 PMB-50 01_04'!$C$33</f>
        <v>6.4998732181440637</v>
      </c>
      <c r="N15" s="43">
        <f>'[5]D5 PMB-50 01_04'!$C$34</f>
        <v>65.512240394225046</v>
      </c>
    </row>
    <row r="16" spans="2:14" x14ac:dyDescent="0.3">
      <c r="B16" s="6" t="s">
        <v>88</v>
      </c>
      <c r="C16" s="5">
        <v>45748</v>
      </c>
      <c r="D16" s="17">
        <v>162</v>
      </c>
      <c r="E16" s="3">
        <v>60</v>
      </c>
      <c r="F16" s="3">
        <v>59.5</v>
      </c>
      <c r="G16" s="3">
        <v>2540.6</v>
      </c>
      <c r="H16" s="1">
        <v>197</v>
      </c>
      <c r="I16" s="36">
        <v>6.98</v>
      </c>
      <c r="J16" s="36">
        <v>3.71</v>
      </c>
      <c r="K16" s="71">
        <f t="shared" si="0"/>
        <v>3.2700000000000005</v>
      </c>
      <c r="L16" s="40">
        <f>'[5]D6 PMB-50 01_04'!$C$32</f>
        <v>81.997058169887652</v>
      </c>
      <c r="M16" s="40">
        <f>'[5]D6 PMB-50 01_04'!$C$33</f>
        <v>6.3541778031510372</v>
      </c>
      <c r="N16" s="43">
        <f>'[5]D6 PMB-50 01_04'!$C$34</f>
        <v>83.194248660712674</v>
      </c>
    </row>
    <row r="17" spans="2:14" x14ac:dyDescent="0.3">
      <c r="B17" s="6" t="s">
        <v>89</v>
      </c>
      <c r="C17" s="5">
        <v>45748</v>
      </c>
      <c r="D17" s="17">
        <v>162</v>
      </c>
      <c r="E17" s="3">
        <v>60</v>
      </c>
      <c r="F17" s="3">
        <v>59.5</v>
      </c>
      <c r="G17" s="3">
        <v>2537.5</v>
      </c>
      <c r="H17" s="1">
        <v>212</v>
      </c>
      <c r="I17" s="36">
        <v>7.1</v>
      </c>
      <c r="J17" s="36">
        <v>4.18</v>
      </c>
      <c r="K17" s="71">
        <f t="shared" si="0"/>
        <v>2.92</v>
      </c>
      <c r="L17" s="40">
        <f>'[5]D7 PMB-50 01_04'!$C$32</f>
        <v>81.864384858632093</v>
      </c>
      <c r="M17" s="40">
        <f>'[5]D7 PMB-50 01_04'!$C$33</f>
        <v>6.1678994327210805</v>
      </c>
      <c r="N17" s="43">
        <f>'[5]D7 PMB-50 01_04'!$C$34</f>
        <v>106.19646814092539</v>
      </c>
    </row>
    <row r="18" spans="2:14" x14ac:dyDescent="0.3">
      <c r="B18" s="6" t="s">
        <v>90</v>
      </c>
      <c r="C18" s="5">
        <v>45748</v>
      </c>
      <c r="D18" s="17">
        <v>163</v>
      </c>
      <c r="E18" s="3">
        <v>60</v>
      </c>
      <c r="F18" s="3">
        <v>59.5</v>
      </c>
      <c r="G18" s="3">
        <v>2541</v>
      </c>
      <c r="H18" s="1">
        <v>278</v>
      </c>
      <c r="I18" s="36">
        <v>6.97</v>
      </c>
      <c r="J18" s="36">
        <v>3.42</v>
      </c>
      <c r="K18" s="71">
        <f>I18-J18</f>
        <v>3.55</v>
      </c>
      <c r="L18" s="40">
        <f>'[5]D8 PMB-50 01_04'!$C$32</f>
        <v>81.59591144642782</v>
      </c>
      <c r="M18" s="40">
        <f>'[5]D8 PMB-50 01_04'!$C$33</f>
        <v>6.2678278916969381</v>
      </c>
      <c r="N18" s="43">
        <f>'[5]D8 PMB-50 01_04'!$C$34</f>
        <v>120.49238868918155</v>
      </c>
    </row>
    <row r="19" spans="2:14" x14ac:dyDescent="0.3">
      <c r="B19" s="6" t="s">
        <v>91</v>
      </c>
      <c r="C19" s="5">
        <v>45748</v>
      </c>
      <c r="D19" s="17">
        <v>163</v>
      </c>
      <c r="E19" s="3">
        <v>60</v>
      </c>
      <c r="F19" s="3">
        <v>59.5</v>
      </c>
      <c r="G19" s="3">
        <v>2544.1</v>
      </c>
      <c r="H19" s="1">
        <v>248</v>
      </c>
      <c r="I19" s="36">
        <v>6.85</v>
      </c>
      <c r="J19" s="36">
        <v>4</v>
      </c>
      <c r="K19" s="71">
        <f t="shared" si="0"/>
        <v>2.8499999999999996</v>
      </c>
      <c r="L19" s="40">
        <f>'[5]D9 PMB-50 01_04'!$C$32</f>
        <v>81.795582674461556</v>
      </c>
      <c r="M19" s="40">
        <f>'[5]D9 PMB-50 01_04'!$C$33</f>
        <v>6.0846157102307998</v>
      </c>
      <c r="N19" s="43">
        <f>'[5]D9 PMB-50 01_04'!$C$34</f>
        <v>115.22995673147489</v>
      </c>
    </row>
    <row r="20" spans="2:14" x14ac:dyDescent="0.3">
      <c r="B20" s="6" t="s">
        <v>92</v>
      </c>
      <c r="C20" s="5">
        <v>45749</v>
      </c>
      <c r="D20" s="17">
        <v>162</v>
      </c>
      <c r="E20" s="3">
        <v>60</v>
      </c>
      <c r="F20" s="3">
        <v>59.6</v>
      </c>
      <c r="G20" s="3">
        <v>2540.4</v>
      </c>
      <c r="H20" s="1">
        <v>195</v>
      </c>
      <c r="I20" s="36">
        <v>6.99</v>
      </c>
      <c r="J20" s="36">
        <v>3.99</v>
      </c>
      <c r="K20" s="71">
        <f t="shared" si="0"/>
        <v>3</v>
      </c>
      <c r="L20" s="40">
        <f>'[5]D10 PMB-50 02_04'!$C$32</f>
        <v>81.701923563717358</v>
      </c>
      <c r="M20" s="40">
        <f>'[5]D10 PMB-50 02_04'!$C$33</f>
        <v>6.4083840719857568</v>
      </c>
      <c r="N20" s="43">
        <f>'[5]D10 PMB-50 02_04'!$C$34</f>
        <v>84.665169025823616</v>
      </c>
    </row>
    <row r="21" spans="2:14" x14ac:dyDescent="0.3">
      <c r="B21" s="6" t="s">
        <v>93</v>
      </c>
      <c r="C21" s="5">
        <v>45749</v>
      </c>
      <c r="D21" s="17">
        <v>162</v>
      </c>
      <c r="E21" s="3">
        <v>60</v>
      </c>
      <c r="F21" s="3">
        <v>59.6</v>
      </c>
      <c r="G21" s="3">
        <v>2540.6</v>
      </c>
      <c r="H21" s="1">
        <v>223</v>
      </c>
      <c r="I21" s="36">
        <v>6.98</v>
      </c>
      <c r="J21" s="36">
        <v>3.68</v>
      </c>
      <c r="K21" s="71">
        <f>I21-J21</f>
        <v>3.3000000000000003</v>
      </c>
      <c r="L21" s="40">
        <f>'[5]D11 PMB-50 02_04'!$C$32</f>
        <v>81.801547374464064</v>
      </c>
      <c r="M21" s="40">
        <f>'[5]D11 PMB-50 02_04'!$C$33</f>
        <v>6.3053546251044192</v>
      </c>
      <c r="N21" s="43">
        <f>'[5]D11 PMB-50 02_04'!$C$34</f>
        <v>91.420353196213455</v>
      </c>
    </row>
    <row r="22" spans="2:14" x14ac:dyDescent="0.3">
      <c r="B22" s="6" t="s">
        <v>94</v>
      </c>
      <c r="C22" s="5">
        <v>45749</v>
      </c>
      <c r="D22" s="17">
        <v>162</v>
      </c>
      <c r="E22" s="3">
        <v>60</v>
      </c>
      <c r="F22" s="3">
        <v>59.5</v>
      </c>
      <c r="G22" s="3">
        <v>2539.1</v>
      </c>
      <c r="H22" s="1">
        <v>279</v>
      </c>
      <c r="I22" s="36">
        <v>7.04</v>
      </c>
      <c r="J22" s="36">
        <v>3.88</v>
      </c>
      <c r="K22" s="71">
        <f t="shared" si="0"/>
        <v>3.16</v>
      </c>
      <c r="L22" s="40">
        <f>'[5]D12 PMB-50 02_04'!$C$32</f>
        <v>81.476034772109173</v>
      </c>
      <c r="M22" s="40">
        <f>'[5]D12 PMB-50 02_04'!$C$33</f>
        <v>6.1755094581578271</v>
      </c>
      <c r="N22" s="43">
        <f>'[5]D12 PMB-50 02_04'!$C$34</f>
        <v>138.39604426420919</v>
      </c>
    </row>
    <row r="23" spans="2:14" x14ac:dyDescent="0.3">
      <c r="B23" s="6" t="s">
        <v>95</v>
      </c>
      <c r="C23" s="5">
        <v>45749</v>
      </c>
      <c r="D23" s="17">
        <v>163</v>
      </c>
      <c r="E23" s="3">
        <v>60</v>
      </c>
      <c r="F23" s="3">
        <v>59.5</v>
      </c>
      <c r="G23" s="1">
        <v>2543.1999999999998</v>
      </c>
      <c r="H23" s="1">
        <v>253</v>
      </c>
      <c r="I23" s="36">
        <v>6.89</v>
      </c>
      <c r="J23" s="36">
        <v>3.64</v>
      </c>
      <c r="K23" s="71">
        <f t="shared" si="0"/>
        <v>3.2499999999999996</v>
      </c>
      <c r="L23" s="40">
        <f>'[5]D13 PMB-50 02_04'!$C$32</f>
        <v>81.925037251026382</v>
      </c>
      <c r="M23" s="40">
        <f>'[5]D13 PMB-50 02_04'!$C$33</f>
        <v>6.137507068788957</v>
      </c>
      <c r="N23" s="43">
        <f>'[5]D13 PMB-50 02_04'!$C$34</f>
        <v>105.33849895798039</v>
      </c>
    </row>
    <row r="24" spans="2:14" x14ac:dyDescent="0.3">
      <c r="B24" s="6" t="s">
        <v>96</v>
      </c>
      <c r="C24" s="5">
        <v>45749</v>
      </c>
      <c r="D24" s="17">
        <v>163</v>
      </c>
      <c r="E24" s="3">
        <v>60</v>
      </c>
      <c r="F24" s="3">
        <v>59.6</v>
      </c>
      <c r="G24" s="3">
        <v>2540.9</v>
      </c>
      <c r="H24" s="1">
        <v>258</v>
      </c>
      <c r="I24" s="36">
        <v>6.97</v>
      </c>
      <c r="J24" s="36">
        <v>3.8</v>
      </c>
      <c r="K24" s="71">
        <f t="shared" si="0"/>
        <v>3.17</v>
      </c>
      <c r="L24" s="40">
        <f>'[5]D14 PMB-50 02_04'!$C$32</f>
        <v>81.496320542302001</v>
      </c>
      <c r="M24" s="40">
        <f>'[5]D14 PMB-50 02_04'!$C$33</f>
        <v>6.2261398036501365</v>
      </c>
      <c r="N24" s="43">
        <f>'[5]D14 PMB-50 02_04'!$C$34</f>
        <v>124.54664375982975</v>
      </c>
    </row>
    <row r="25" spans="2:14" x14ac:dyDescent="0.3">
      <c r="B25" s="6" t="s">
        <v>97</v>
      </c>
      <c r="C25" s="5">
        <v>45749</v>
      </c>
      <c r="D25" s="17">
        <v>163</v>
      </c>
      <c r="E25" s="3">
        <v>60</v>
      </c>
      <c r="F25" s="3">
        <v>59.5</v>
      </c>
      <c r="G25" s="3">
        <v>2544.4</v>
      </c>
      <c r="H25" s="1">
        <v>217</v>
      </c>
      <c r="I25" s="36">
        <v>6.84</v>
      </c>
      <c r="J25" s="36">
        <v>3.93</v>
      </c>
      <c r="K25" s="71">
        <f t="shared" si="0"/>
        <v>2.9099999999999997</v>
      </c>
      <c r="L25" s="40">
        <f>'[5]D15 PMB-50 02_04'!$C$32</f>
        <v>81.674136429694187</v>
      </c>
      <c r="M25" s="40">
        <f>'[5]D15 PMB-50 02_04'!$C$33</f>
        <v>6.2880074067001734</v>
      </c>
      <c r="N25" s="43">
        <f>'[5]D15 PMB-50 02_04'!$C$34</f>
        <v>104.68315095652815</v>
      </c>
    </row>
    <row r="26" spans="2:14" x14ac:dyDescent="0.3">
      <c r="B26" s="6" t="s">
        <v>113</v>
      </c>
      <c r="C26" s="5">
        <v>45789</v>
      </c>
      <c r="D26" s="17">
        <v>163</v>
      </c>
      <c r="E26" s="3">
        <v>60</v>
      </c>
      <c r="F26" s="3">
        <v>59.5</v>
      </c>
      <c r="G26" s="3">
        <v>2539.5</v>
      </c>
      <c r="H26" s="1">
        <v>227</v>
      </c>
      <c r="I26" s="36">
        <v>7.02</v>
      </c>
      <c r="J26" s="36">
        <v>3.64</v>
      </c>
      <c r="K26" s="71">
        <f t="shared" si="0"/>
        <v>3.3799999999999994</v>
      </c>
      <c r="L26" s="40">
        <f>'[5]D16 PMB-50 12_05'!$C$32</f>
        <v>81.272704639454616</v>
      </c>
      <c r="M26" s="40">
        <f>'[5]D16 PMB-50 12_05'!$C$33</f>
        <v>6.4392251345246789</v>
      </c>
      <c r="N26" s="43">
        <f>'[5]D16 PMB-50 12_05'!$C$34</f>
        <v>122.01790840426202</v>
      </c>
    </row>
    <row r="27" spans="2:14" x14ac:dyDescent="0.3">
      <c r="B27" s="6" t="s">
        <v>114</v>
      </c>
      <c r="C27" s="5">
        <v>45789</v>
      </c>
      <c r="D27" s="17">
        <v>163</v>
      </c>
      <c r="E27" s="3">
        <v>60</v>
      </c>
      <c r="F27" s="3">
        <v>59.5</v>
      </c>
      <c r="G27" s="3">
        <v>2538.8000000000002</v>
      </c>
      <c r="H27" s="1">
        <v>179</v>
      </c>
      <c r="I27" s="36">
        <v>7.05</v>
      </c>
      <c r="J27" s="36">
        <v>4.29</v>
      </c>
      <c r="K27" s="71">
        <f t="shared" si="0"/>
        <v>2.76</v>
      </c>
      <c r="L27" s="40">
        <f>'[5]D18 PMB-50 12_05'!$C$32</f>
        <v>81.145598988293742</v>
      </c>
      <c r="M27" s="40">
        <f>'[5]D18 PMB-50 12_05'!$C$33</f>
        <v>6.5838950828826723</v>
      </c>
      <c r="N27" s="43">
        <f>'[5]D18 PMB-50 12_05'!$C$34</f>
        <v>111.60358304874944</v>
      </c>
    </row>
    <row r="28" spans="2:14" ht="15" thickBot="1" x14ac:dyDescent="0.35">
      <c r="B28" s="44" t="s">
        <v>115</v>
      </c>
      <c r="C28" s="45">
        <v>45789</v>
      </c>
      <c r="D28" s="46">
        <v>165</v>
      </c>
      <c r="E28" s="47">
        <v>60.1</v>
      </c>
      <c r="F28" s="47">
        <v>59.7</v>
      </c>
      <c r="G28" s="47">
        <v>2541</v>
      </c>
      <c r="H28" s="48">
        <v>400</v>
      </c>
      <c r="I28" s="72">
        <v>7.12</v>
      </c>
      <c r="J28" s="72">
        <v>2.99</v>
      </c>
      <c r="K28" s="73">
        <f t="shared" si="0"/>
        <v>4.13</v>
      </c>
      <c r="L28" s="51">
        <f>'[5]D19 PMB-50 12_05'!$C$32</f>
        <v>81.919259503197509</v>
      </c>
      <c r="M28" s="51">
        <f>'[5]D19 PMB-50 12_05'!$C$33</f>
        <v>5.9773922259525429</v>
      </c>
      <c r="N28" s="61">
        <f>'[5]D19 PMB-50 12_05'!$C$34</f>
        <v>133.72766254143153</v>
      </c>
    </row>
    <row r="29" spans="2:14" x14ac:dyDescent="0.3">
      <c r="B29" s="58" t="s">
        <v>100</v>
      </c>
      <c r="C29" s="13" t="s">
        <v>106</v>
      </c>
      <c r="D29" s="13" t="s">
        <v>106</v>
      </c>
      <c r="E29" s="13" t="s">
        <v>106</v>
      </c>
      <c r="F29" s="13" t="s">
        <v>106</v>
      </c>
      <c r="G29" s="13" t="s">
        <v>106</v>
      </c>
      <c r="H29" s="16">
        <f>AVERAGE(H11:H28)</f>
        <v>226.22222222222223</v>
      </c>
      <c r="I29" s="41">
        <f>AVERAGE(I11:I28)</f>
        <v>7.0088888888888894</v>
      </c>
      <c r="J29" s="41">
        <f>AVERAGE(J11:J28)</f>
        <v>3.8044444444444445</v>
      </c>
      <c r="K29" s="41">
        <f>AVERAGE(K11:K28)</f>
        <v>3.2044444444444444</v>
      </c>
      <c r="L29" s="41">
        <f t="shared" ref="L29:N29" si="1">AVERAGE(L11:L28)</f>
        <v>81.69279447342862</v>
      </c>
      <c r="M29" s="41">
        <f t="shared" si="1"/>
        <v>6.3215271246691804</v>
      </c>
      <c r="N29" s="42">
        <f t="shared" si="1"/>
        <v>104.18017558747862</v>
      </c>
    </row>
    <row r="30" spans="2:14" x14ac:dyDescent="0.3">
      <c r="B30" s="56" t="s">
        <v>99</v>
      </c>
      <c r="C30" s="1" t="s">
        <v>106</v>
      </c>
      <c r="D30" s="1" t="s">
        <v>106</v>
      </c>
      <c r="E30" s="1" t="s">
        <v>106</v>
      </c>
      <c r="F30" s="1" t="s">
        <v>106</v>
      </c>
      <c r="G30" s="1" t="s">
        <v>106</v>
      </c>
      <c r="H30" s="17">
        <f>STDEV(H11:H28)</f>
        <v>58.227298586261028</v>
      </c>
      <c r="I30" s="40">
        <f>STDEV(I11:I28)</f>
        <v>0.120922380981447</v>
      </c>
      <c r="J30" s="40">
        <f>STDEV(J11:J28)</f>
        <v>0.32770543125374441</v>
      </c>
      <c r="K30" s="40">
        <f>STDEV(K11:K28)</f>
        <v>0.33745103735857457</v>
      </c>
      <c r="L30" s="40">
        <f t="shared" ref="L30:N30" si="2">STDEV(L11:L28)</f>
        <v>0.27376119245472114</v>
      </c>
      <c r="M30" s="40">
        <f t="shared" si="2"/>
        <v>0.17165700506001816</v>
      </c>
      <c r="N30" s="43">
        <f t="shared" si="2"/>
        <v>20.618980538574807</v>
      </c>
    </row>
    <row r="31" spans="2:14" x14ac:dyDescent="0.3">
      <c r="B31" s="56" t="s">
        <v>101</v>
      </c>
      <c r="C31" s="1" t="s">
        <v>106</v>
      </c>
      <c r="D31" s="1" t="s">
        <v>106</v>
      </c>
      <c r="E31" s="1" t="s">
        <v>106</v>
      </c>
      <c r="F31" s="1" t="s">
        <v>106</v>
      </c>
      <c r="G31" s="1" t="s">
        <v>106</v>
      </c>
      <c r="H31" s="1" t="s">
        <v>106</v>
      </c>
      <c r="I31" s="1" t="s">
        <v>106</v>
      </c>
      <c r="J31" s="40">
        <f>QUARTILE(J11:J28,1)</f>
        <v>3.6500000000000004</v>
      </c>
      <c r="K31" s="1" t="s">
        <v>106</v>
      </c>
      <c r="L31" s="1" t="s">
        <v>106</v>
      </c>
      <c r="M31" s="1" t="s">
        <v>106</v>
      </c>
      <c r="N31" s="49" t="s">
        <v>106</v>
      </c>
    </row>
    <row r="32" spans="2:14" x14ac:dyDescent="0.3">
      <c r="B32" s="56" t="s">
        <v>102</v>
      </c>
      <c r="C32" s="1" t="s">
        <v>106</v>
      </c>
      <c r="D32" s="1" t="s">
        <v>106</v>
      </c>
      <c r="E32" s="1" t="s">
        <v>106</v>
      </c>
      <c r="F32" s="1" t="s">
        <v>106</v>
      </c>
      <c r="G32" s="1" t="s">
        <v>106</v>
      </c>
      <c r="H32" s="1" t="s">
        <v>106</v>
      </c>
      <c r="I32" s="1" t="s">
        <v>106</v>
      </c>
      <c r="J32" s="40">
        <f>QUARTILE(J11:J28,3)</f>
        <v>3.9800000000000004</v>
      </c>
      <c r="K32" s="1" t="s">
        <v>106</v>
      </c>
      <c r="L32" s="1" t="s">
        <v>106</v>
      </c>
      <c r="M32" s="1" t="s">
        <v>106</v>
      </c>
      <c r="N32" s="49" t="s">
        <v>106</v>
      </c>
    </row>
    <row r="33" spans="2:14" x14ac:dyDescent="0.3">
      <c r="B33" s="56" t="s">
        <v>103</v>
      </c>
      <c r="C33" s="1" t="s">
        <v>106</v>
      </c>
      <c r="D33" s="1" t="s">
        <v>106</v>
      </c>
      <c r="E33" s="1" t="s">
        <v>106</v>
      </c>
      <c r="F33" s="1" t="s">
        <v>106</v>
      </c>
      <c r="G33" s="1" t="s">
        <v>106</v>
      </c>
      <c r="H33" s="1" t="s">
        <v>106</v>
      </c>
      <c r="I33" s="1" t="s">
        <v>106</v>
      </c>
      <c r="J33" s="40">
        <f>J32-J31</f>
        <v>0.33000000000000007</v>
      </c>
      <c r="K33" s="1" t="s">
        <v>106</v>
      </c>
      <c r="L33" s="1" t="s">
        <v>106</v>
      </c>
      <c r="M33" s="1" t="s">
        <v>106</v>
      </c>
      <c r="N33" s="49" t="s">
        <v>106</v>
      </c>
    </row>
    <row r="34" spans="2:14" x14ac:dyDescent="0.3">
      <c r="B34" s="56" t="s">
        <v>104</v>
      </c>
      <c r="C34" s="1" t="s">
        <v>106</v>
      </c>
      <c r="D34" s="1" t="s">
        <v>106</v>
      </c>
      <c r="E34" s="1" t="s">
        <v>106</v>
      </c>
      <c r="F34" s="1" t="s">
        <v>106</v>
      </c>
      <c r="G34" s="1" t="s">
        <v>106</v>
      </c>
      <c r="H34" s="1" t="s">
        <v>106</v>
      </c>
      <c r="I34" s="1" t="s">
        <v>106</v>
      </c>
      <c r="J34" s="40">
        <f>J32+J33*1.5</f>
        <v>4.4750000000000005</v>
      </c>
      <c r="K34" s="1" t="s">
        <v>106</v>
      </c>
      <c r="L34" s="1" t="s">
        <v>106</v>
      </c>
      <c r="M34" s="1" t="s">
        <v>106</v>
      </c>
      <c r="N34" s="49" t="s">
        <v>106</v>
      </c>
    </row>
    <row r="35" spans="2:14" ht="15" thickBot="1" x14ac:dyDescent="0.35">
      <c r="B35" s="57" t="s">
        <v>105</v>
      </c>
      <c r="C35" s="18" t="s">
        <v>106</v>
      </c>
      <c r="D35" s="18" t="s">
        <v>106</v>
      </c>
      <c r="E35" s="18" t="s">
        <v>106</v>
      </c>
      <c r="F35" s="18" t="s">
        <v>106</v>
      </c>
      <c r="G35" s="18" t="s">
        <v>106</v>
      </c>
      <c r="H35" s="18" t="s">
        <v>106</v>
      </c>
      <c r="I35" s="18" t="s">
        <v>106</v>
      </c>
      <c r="J35" s="2">
        <f>J31-J33*1.5</f>
        <v>3.1550000000000002</v>
      </c>
      <c r="K35" s="18" t="s">
        <v>106</v>
      </c>
      <c r="L35" s="18" t="s">
        <v>106</v>
      </c>
      <c r="M35" s="18" t="s">
        <v>106</v>
      </c>
      <c r="N35" s="50" t="s">
        <v>106</v>
      </c>
    </row>
  </sheetData>
  <phoneticPr fontId="4" type="noConversion"/>
  <conditionalFormatting sqref="J11:J28">
    <cfRule type="cellIs" dxfId="3" priority="1" operator="lessThan">
      <formula>$J$35</formula>
    </cfRule>
    <cfRule type="cellIs" dxfId="2" priority="2" operator="greaterThan">
      <formula>$J$34</formula>
    </cfRule>
    <cfRule type="cellIs" dxfId="1" priority="12" operator="between">
      <formula>$J$34</formula>
      <formula>$J$35</formula>
    </cfRule>
    <cfRule type="cellIs" dxfId="0" priority="13" operator="between">
      <formula>$J$34</formula>
      <formula>$J$35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BCD0A-7104-4A0A-BF6A-DF2AD53608D3}">
  <dimension ref="B3:R59"/>
  <sheetViews>
    <sheetView showGridLines="0" topLeftCell="H48" zoomScaleNormal="100" workbookViewId="0">
      <selection activeCell="V56" sqref="V56"/>
    </sheetView>
  </sheetViews>
  <sheetFormatPr defaultRowHeight="14.4" x14ac:dyDescent="0.3"/>
  <cols>
    <col min="3" max="3" width="11.77734375" bestFit="1" customWidth="1"/>
    <col min="4" max="5" width="10.5546875" bestFit="1" customWidth="1"/>
    <col min="6" max="6" width="9.5546875" bestFit="1" customWidth="1"/>
    <col min="7" max="7" width="10.5546875" bestFit="1" customWidth="1"/>
    <col min="12" max="18" width="10.77734375" customWidth="1"/>
  </cols>
  <sheetData>
    <row r="3" spans="3:10" ht="16.2" x14ac:dyDescent="0.3">
      <c r="C3" s="82" t="s">
        <v>157</v>
      </c>
      <c r="D3" s="82" t="s">
        <v>163</v>
      </c>
      <c r="E3" s="82" t="s">
        <v>161</v>
      </c>
      <c r="F3" s="82" t="s">
        <v>162</v>
      </c>
      <c r="G3" s="82" t="s">
        <v>10</v>
      </c>
      <c r="H3" s="82" t="s">
        <v>164</v>
      </c>
      <c r="I3" s="82" t="s">
        <v>119</v>
      </c>
      <c r="J3" s="82" t="s">
        <v>120</v>
      </c>
    </row>
    <row r="4" spans="3:10" x14ac:dyDescent="0.3">
      <c r="C4" s="93" t="s">
        <v>152</v>
      </c>
      <c r="D4" s="94">
        <f>'ACR SP2-20'!H45</f>
        <v>123.31578947368421</v>
      </c>
      <c r="E4" s="95">
        <f>'ACR SP2-20'!I45</f>
        <v>6.9824241270178611</v>
      </c>
      <c r="F4" s="96">
        <f>'ACR SP2-20'!J45</f>
        <v>3.6443234993514451</v>
      </c>
      <c r="G4" s="95">
        <f>'ACR SP2-20'!K45</f>
        <v>3.3381006276664156</v>
      </c>
      <c r="H4" s="95">
        <f>'ACR SP2-20'!$L$45</f>
        <v>83.03742112393617</v>
      </c>
      <c r="I4" s="95">
        <f>'ACR SP2-20'!$M$45</f>
        <v>6.5307957859772054</v>
      </c>
      <c r="J4" s="95">
        <f>'ACR SP2-20'!$N$45</f>
        <v>31.823078283911066</v>
      </c>
    </row>
    <row r="5" spans="3:10" x14ac:dyDescent="0.3">
      <c r="C5" s="84" t="s">
        <v>153</v>
      </c>
      <c r="D5" s="85">
        <f>'ACR PMB-20'!H31</f>
        <v>215.1</v>
      </c>
      <c r="E5" s="86">
        <f>'ACR PMB-20'!I31</f>
        <v>7.0777254373853768</v>
      </c>
      <c r="F5" s="87">
        <f>'ACR PMB-20'!J31</f>
        <v>3.5018648642763841</v>
      </c>
      <c r="G5" s="86">
        <f>'ACR PMB-20'!K31</f>
        <v>3.5758605731089914</v>
      </c>
      <c r="H5" s="86">
        <f>'ACR PMB-20'!L31</f>
        <v>81.400404853641504</v>
      </c>
      <c r="I5" s="86">
        <f>'ACR PMB-20'!M31</f>
        <v>6.6583629261097759</v>
      </c>
      <c r="J5" s="86">
        <f>'ACR PMB-20'!N31</f>
        <v>103.10113841928319</v>
      </c>
    </row>
    <row r="6" spans="3:10" x14ac:dyDescent="0.3">
      <c r="C6" s="84" t="s">
        <v>154</v>
      </c>
      <c r="D6" s="85">
        <f>'ACR REF-20'!H29</f>
        <v>277</v>
      </c>
      <c r="E6" s="86">
        <f>'ACR REF-20'!I29</f>
        <v>7.0538606121740548</v>
      </c>
      <c r="F6" s="87">
        <f>'ACR REF-20'!J29</f>
        <v>3.7784378703927453</v>
      </c>
      <c r="G6" s="86">
        <f>'ACR REF-20'!K29</f>
        <v>3.2754227417813087</v>
      </c>
      <c r="H6" s="86">
        <f>'ACR REF-20'!L29</f>
        <v>80.667505907585749</v>
      </c>
      <c r="I6" s="86">
        <f>'ACR REF-20'!M29</f>
        <v>6.5086025352348686</v>
      </c>
      <c r="J6" s="86">
        <f>'ACR REF-20'!N29</f>
        <v>175.57641573612102</v>
      </c>
    </row>
    <row r="7" spans="3:10" x14ac:dyDescent="0.3">
      <c r="C7" s="97" t="s">
        <v>155</v>
      </c>
      <c r="D7" s="98">
        <f>'ACR SP2-50'!H37</f>
        <v>187.13043478260869</v>
      </c>
      <c r="E7" s="99">
        <f>'ACR SP2-50'!I37</f>
        <v>7.0159984109340705</v>
      </c>
      <c r="F7" s="100">
        <f>'ACR SP2-50'!J37</f>
        <v>3.871589290203175</v>
      </c>
      <c r="G7" s="99">
        <f>'ACR SP2-50'!K37</f>
        <v>3.1444091207308968</v>
      </c>
      <c r="H7" s="99">
        <f>'ACR SP2-50'!L37</f>
        <v>81.921156742696965</v>
      </c>
      <c r="I7" s="99">
        <f>'ACR SP2-50'!M37</f>
        <v>6.3377100227691336</v>
      </c>
      <c r="J7" s="99">
        <f>'ACR SP2-50'!N37</f>
        <v>85.630965717889509</v>
      </c>
    </row>
    <row r="8" spans="3:10" x14ac:dyDescent="0.3">
      <c r="C8" s="88" t="s">
        <v>156</v>
      </c>
      <c r="D8" s="89">
        <f>'ACR PMB-50'!H29</f>
        <v>226.22222222222223</v>
      </c>
      <c r="E8" s="90">
        <f>'ACR PMB-50'!I29</f>
        <v>7.0088888888888894</v>
      </c>
      <c r="F8" s="91">
        <f>'ACR PMB-50'!J29</f>
        <v>3.8044444444444445</v>
      </c>
      <c r="G8" s="90">
        <f>'ACR PMB-50'!K29</f>
        <v>3.2044444444444444</v>
      </c>
      <c r="H8" s="90">
        <f>'ACR PMB-50'!L29</f>
        <v>81.69279447342862</v>
      </c>
      <c r="I8" s="90">
        <f>'ACR PMB-50'!M29</f>
        <v>6.3215271246691804</v>
      </c>
      <c r="J8" s="90">
        <f>'ACR PMB-50'!N29</f>
        <v>104.18017558747862</v>
      </c>
    </row>
    <row r="35" spans="2:7" x14ac:dyDescent="0.3">
      <c r="C35" s="104" t="s">
        <v>144</v>
      </c>
      <c r="D35" s="104"/>
      <c r="E35" s="104"/>
      <c r="F35" s="104"/>
      <c r="G35" s="104"/>
    </row>
    <row r="36" spans="2:7" x14ac:dyDescent="0.3">
      <c r="C36" s="81" t="s">
        <v>145</v>
      </c>
      <c r="D36" s="81" t="s">
        <v>146</v>
      </c>
      <c r="E36" s="81" t="s">
        <v>147</v>
      </c>
      <c r="F36" s="81" t="s">
        <v>148</v>
      </c>
      <c r="G36" s="81" t="s">
        <v>149</v>
      </c>
    </row>
    <row r="37" spans="2:7" x14ac:dyDescent="0.3">
      <c r="B37" s="81" t="s">
        <v>150</v>
      </c>
      <c r="C37" s="80">
        <v>43.838286946953176</v>
      </c>
      <c r="D37" s="80">
        <v>103.10113841928319</v>
      </c>
      <c r="E37" s="80">
        <v>175.57641573612102</v>
      </c>
      <c r="F37" s="80">
        <v>85.630965717889509</v>
      </c>
      <c r="G37" s="80">
        <v>104.18017558747862</v>
      </c>
    </row>
    <row r="38" spans="2:7" x14ac:dyDescent="0.3">
      <c r="B38" s="81" t="s">
        <v>151</v>
      </c>
      <c r="C38" s="80">
        <v>26.786846136240218</v>
      </c>
      <c r="D38" s="80">
        <v>66.435306705509163</v>
      </c>
      <c r="E38" s="80">
        <v>56.534497020111345</v>
      </c>
      <c r="F38" s="80">
        <v>38.045353470696156</v>
      </c>
      <c r="G38" s="80">
        <v>20.618980538574807</v>
      </c>
    </row>
    <row r="41" spans="2:7" x14ac:dyDescent="0.3">
      <c r="C41" s="4">
        <f>'ACR SP2-20'!J38</f>
        <v>3.9295628656079646</v>
      </c>
      <c r="D41" s="4">
        <f>'ACR PMB-20'!J31</f>
        <v>3.5018648642763841</v>
      </c>
      <c r="E41" s="4">
        <f>'ACR REF-20'!K29</f>
        <v>3.2754227417813087</v>
      </c>
      <c r="F41" s="4">
        <f>'ACR SP2-50'!J37</f>
        <v>3.871589290203175</v>
      </c>
      <c r="G41" s="4">
        <f>'ACR PMB-50'!J29</f>
        <v>3.8044444444444445</v>
      </c>
    </row>
    <row r="42" spans="2:7" x14ac:dyDescent="0.3">
      <c r="C42" s="4">
        <f>'ACR SP2-20'!J39</f>
        <v>0.60217636622742998</v>
      </c>
      <c r="D42" s="4">
        <f>'ACR PMB-20'!J32</f>
        <v>0.50952732636402431</v>
      </c>
      <c r="E42" s="4">
        <f>'ACR REF-20'!K30</f>
        <v>0.28058635076358734</v>
      </c>
      <c r="F42" s="4">
        <f>'ACR SP2-50'!J38</f>
        <v>0.26232576945630481</v>
      </c>
      <c r="G42" s="4">
        <f>'ACR PMB-50'!J30</f>
        <v>0.32770543125374441</v>
      </c>
    </row>
    <row r="44" spans="2:7" x14ac:dyDescent="0.3">
      <c r="C44" s="92">
        <f>'ACR SP2-20'!H39</f>
        <v>31.185960023127446</v>
      </c>
      <c r="D44" s="92">
        <f>'ACR PMB-20'!H32</f>
        <v>85.866420126049036</v>
      </c>
      <c r="E44" s="92">
        <f>'ACR REF-20'!H30</f>
        <v>67.539095431940055</v>
      </c>
      <c r="F44" s="92">
        <f>'ACR SP2-50'!H38</f>
        <v>75.973263447697718</v>
      </c>
      <c r="G44" s="92">
        <f>'ACR PMB-50'!H30</f>
        <v>58.227298586261028</v>
      </c>
    </row>
    <row r="51" spans="12:18" ht="15" customHeight="1" x14ac:dyDescent="0.3">
      <c r="L51" s="102" t="s">
        <v>168</v>
      </c>
      <c r="M51" s="102"/>
      <c r="N51" s="105" t="s">
        <v>157</v>
      </c>
      <c r="O51" s="105"/>
      <c r="P51" s="105"/>
      <c r="Q51" s="105"/>
      <c r="R51" s="105"/>
    </row>
    <row r="52" spans="12:18" ht="15" customHeight="1" x14ac:dyDescent="0.3">
      <c r="L52" s="103"/>
      <c r="M52" s="103"/>
      <c r="N52" s="88" t="s">
        <v>152</v>
      </c>
      <c r="O52" s="88" t="s">
        <v>153</v>
      </c>
      <c r="P52" s="88" t="s">
        <v>154</v>
      </c>
      <c r="Q52" s="88" t="s">
        <v>155</v>
      </c>
      <c r="R52" s="88" t="s">
        <v>156</v>
      </c>
    </row>
    <row r="53" spans="12:18" ht="15" customHeight="1" x14ac:dyDescent="0.3">
      <c r="L53" s="102" t="s">
        <v>162</v>
      </c>
      <c r="M53" s="83" t="s">
        <v>166</v>
      </c>
      <c r="N53" s="101">
        <f>'ACR SP2-20'!J38</f>
        <v>3.9295628656079646</v>
      </c>
      <c r="O53" s="101">
        <f>'ACR PMB-20'!J31</f>
        <v>3.5018648642763841</v>
      </c>
      <c r="P53" s="101">
        <f>'ACR REF-20'!J29</f>
        <v>3.7784378703927453</v>
      </c>
      <c r="Q53" s="101">
        <f>'ACR SP2-50'!J37</f>
        <v>3.871589290203175</v>
      </c>
      <c r="R53" s="101">
        <f>'ACR PMB-50'!J29</f>
        <v>3.8044444444444445</v>
      </c>
    </row>
    <row r="54" spans="12:18" ht="15" customHeight="1" x14ac:dyDescent="0.3">
      <c r="L54" s="103"/>
      <c r="M54" s="88" t="s">
        <v>167</v>
      </c>
      <c r="N54" s="90">
        <f>'ACR SP2-20'!J39</f>
        <v>0.60217636622742998</v>
      </c>
      <c r="O54" s="90">
        <f>'ACR PMB-20'!J32</f>
        <v>0.50952732636402431</v>
      </c>
      <c r="P54" s="90">
        <f>'ACR REF-20'!J30</f>
        <v>0.43488433780240837</v>
      </c>
      <c r="Q54" s="90">
        <f>'ACR SP2-50'!J38</f>
        <v>0.26232576945630481</v>
      </c>
      <c r="R54" s="90">
        <f>'ACR PMB-50'!J30</f>
        <v>0.32770543125374441</v>
      </c>
    </row>
    <row r="55" spans="12:18" ht="15" customHeight="1" x14ac:dyDescent="0.3"/>
    <row r="56" spans="12:18" ht="15" customHeight="1" x14ac:dyDescent="0.3">
      <c r="L56" s="102" t="s">
        <v>165</v>
      </c>
      <c r="M56" s="102"/>
      <c r="N56" s="105" t="s">
        <v>157</v>
      </c>
      <c r="O56" s="105"/>
      <c r="P56" s="105"/>
      <c r="Q56" s="105"/>
      <c r="R56" s="105"/>
    </row>
    <row r="57" spans="12:18" ht="15" customHeight="1" x14ac:dyDescent="0.3">
      <c r="L57" s="103"/>
      <c r="M57" s="103"/>
      <c r="N57" s="88" t="s">
        <v>152</v>
      </c>
      <c r="O57" s="88" t="s">
        <v>153</v>
      </c>
      <c r="P57" s="88" t="s">
        <v>154</v>
      </c>
      <c r="Q57" s="88" t="s">
        <v>155</v>
      </c>
      <c r="R57" s="88" t="s">
        <v>156</v>
      </c>
    </row>
    <row r="58" spans="12:18" ht="15" customHeight="1" x14ac:dyDescent="0.3">
      <c r="L58" s="106" t="s">
        <v>162</v>
      </c>
      <c r="M58" s="84" t="s">
        <v>166</v>
      </c>
      <c r="N58" s="86">
        <f>'[6]ACR SP2_20'!$I$34</f>
        <v>2.8038593050709535</v>
      </c>
      <c r="O58" s="86">
        <f>'[6]ACR PMB_20'!$I$34</f>
        <v>2.7952069609439008</v>
      </c>
      <c r="P58" s="86">
        <f>'[6]ACR REF_20'!$I$34</f>
        <v>3.3741533739971885</v>
      </c>
      <c r="Q58" s="86">
        <f>'[6]ACR SP2_50'!$I$34</f>
        <v>3.0829073963304503</v>
      </c>
      <c r="R58" s="86">
        <f>'[6]ACR PMB_50'!$I$34</f>
        <v>3.3825369705900803</v>
      </c>
    </row>
    <row r="59" spans="12:18" ht="15" customHeight="1" x14ac:dyDescent="0.3">
      <c r="L59" s="103"/>
      <c r="M59" s="88" t="s">
        <v>167</v>
      </c>
      <c r="N59" s="90">
        <f>'[6]ACR SP2_20'!$I$35</f>
        <v>0.6161623965946802</v>
      </c>
      <c r="O59" s="90">
        <f>'[6]ACR PMB_20'!$I$35</f>
        <v>0.22234811691563902</v>
      </c>
      <c r="P59" s="90">
        <f>'[6]ACR REF_20'!$I$35</f>
        <v>0.26527075781415405</v>
      </c>
      <c r="Q59" s="90">
        <f>'[6]ACR SP2_50'!$I$35</f>
        <v>0.54129743752868542</v>
      </c>
      <c r="R59" s="90">
        <f>'[6]ACR PMB_50'!$I$35</f>
        <v>0.22338434622581527</v>
      </c>
    </row>
  </sheetData>
  <mergeCells count="7">
    <mergeCell ref="L53:L54"/>
    <mergeCell ref="C35:G35"/>
    <mergeCell ref="L56:M57"/>
    <mergeCell ref="N56:R56"/>
    <mergeCell ref="L58:L59"/>
    <mergeCell ref="L51:M52"/>
    <mergeCell ref="N51:R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ACR SP2-20</vt:lpstr>
      <vt:lpstr>ACR PMB-20</vt:lpstr>
      <vt:lpstr>ACR REF-20</vt:lpstr>
      <vt:lpstr>ACR SP2-50</vt:lpstr>
      <vt:lpstr>ACR PMB-50</vt:lpstr>
      <vt:lpstr>Dati aggregati x miscela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Pellegrino  Armando</dc:creator>
  <cp:lastModifiedBy>Pellegrino  Armando</cp:lastModifiedBy>
  <dcterms:created xsi:type="dcterms:W3CDTF">2025-03-05T11:37:54Z</dcterms:created>
  <dcterms:modified xsi:type="dcterms:W3CDTF">2025-10-13T20:44:55Z</dcterms:modified>
</cp:coreProperties>
</file>